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ORÇAMENTO" sheetId="1" r:id="rId1"/>
    <sheet name="COMPOSIÇÕES" sheetId="2" r:id="rId2"/>
  </sheets>
  <definedNames>
    <definedName name="_xlfn.AGGREGATE" hidden="1">#NAME?</definedName>
    <definedName name="_xlnm.Print_Area" localSheetId="0">'ORÇAMENTO'!$A$12:$E$135</definedName>
    <definedName name="_xlnm.Print_Titles" localSheetId="0">'ORÇAMENTO'!$1:$11</definedName>
  </definedNames>
  <calcPr fullCalcOnLoad="1"/>
</workbook>
</file>

<file path=xl/sharedStrings.xml><?xml version="1.0" encoding="utf-8"?>
<sst xmlns="http://schemas.openxmlformats.org/spreadsheetml/2006/main" count="517" uniqueCount="380">
  <si>
    <t>Item</t>
  </si>
  <si>
    <t>Descrição</t>
  </si>
  <si>
    <t>Unidade</t>
  </si>
  <si>
    <t>1.1</t>
  </si>
  <si>
    <t>1.2</t>
  </si>
  <si>
    <t>1.3</t>
  </si>
  <si>
    <t>2.1</t>
  </si>
  <si>
    <t>Quant.</t>
  </si>
  <si>
    <t>2.2</t>
  </si>
  <si>
    <t>2.3</t>
  </si>
  <si>
    <t>2.4</t>
  </si>
  <si>
    <t>3</t>
  </si>
  <si>
    <t>3.1</t>
  </si>
  <si>
    <t>3.2</t>
  </si>
  <si>
    <t>3.3</t>
  </si>
  <si>
    <t>4</t>
  </si>
  <si>
    <t>4.1</t>
  </si>
  <si>
    <t>4.2</t>
  </si>
  <si>
    <t>5</t>
  </si>
  <si>
    <t>5.1</t>
  </si>
  <si>
    <t>5.3</t>
  </si>
  <si>
    <t>6</t>
  </si>
  <si>
    <t>6.1</t>
  </si>
  <si>
    <t>6.2</t>
  </si>
  <si>
    <t>6.3</t>
  </si>
  <si>
    <t>6.4</t>
  </si>
  <si>
    <t>6.5</t>
  </si>
  <si>
    <t>6.6</t>
  </si>
  <si>
    <t>7</t>
  </si>
  <si>
    <t>7.1</t>
  </si>
  <si>
    <t>7.2</t>
  </si>
  <si>
    <t>7.3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</si>
  <si>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</si>
  <si>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</si>
  <si>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</si>
  <si>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</si>
  <si>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</si>
  <si>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</si>
  <si>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</si>
  <si>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</si>
  <si>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</si>
  <si>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Instalações elétricas</t>
  </si>
  <si>
    <t>Instalações hidráulicas</t>
  </si>
  <si>
    <t>Instalações sanitárias</t>
  </si>
  <si>
    <t>1.4</t>
  </si>
  <si>
    <t>2.5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</si>
  <si>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</si>
  <si>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</si>
  <si>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</si>
  <si>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</si>
  <si>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</si>
  <si>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</si>
  <si>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</si>
  <si>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</si>
  <si>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</si>
  <si>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</si>
  <si>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</si>
  <si>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</si>
  <si>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</si>
  <si>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</si>
  <si>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9.1.15</t>
  </si>
  <si>
    <t>9.1.18</t>
  </si>
  <si>
    <t>9.1.19</t>
  </si>
  <si>
    <t>9.2.1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</si>
  <si>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</si>
  <si>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</si>
  <si>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</si>
  <si>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</si>
  <si>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</si>
  <si>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</si>
  <si>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</si>
  <si>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</si>
  <si>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</si>
  <si>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</si>
  <si>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</si>
  <si>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</si>
  <si>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</si>
  <si>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4.3</t>
  </si>
  <si>
    <t>2.6</t>
  </si>
  <si>
    <t>3.4</t>
  </si>
  <si>
    <t>SINAPI 00010775</t>
  </si>
  <si>
    <t>LOCACAO DE CONTAINER 2,30 X 6,00 M, ALT. 2,50 M, COM 1 SANITARIO, PARA ESCRITORIO, COMPLETO</t>
  </si>
  <si>
    <t>MÊS</t>
  </si>
  <si>
    <t>M2</t>
  </si>
  <si>
    <t>SINAPI 74209/001</t>
  </si>
  <si>
    <t>PLACA DE OBRA EM CHAPA DE ACO GALVANIZADO</t>
  </si>
  <si>
    <t>SINAPI 93358</t>
  </si>
  <si>
    <t>M3</t>
  </si>
  <si>
    <t>KG</t>
  </si>
  <si>
    <t>SINAPI 74106/001</t>
  </si>
  <si>
    <t>IMPERMEABILIZACAO DE ESTRUTURAS ENTERRADAS, COM TINTA ASFALTICA, DUAS DEMAOS.</t>
  </si>
  <si>
    <t>3.5</t>
  </si>
  <si>
    <t>SINAPI 87894</t>
  </si>
  <si>
    <t>SINAPI 88485</t>
  </si>
  <si>
    <t>UN</t>
  </si>
  <si>
    <t>SINAPI 95470</t>
  </si>
  <si>
    <t>SINAPI 73859/1</t>
  </si>
  <si>
    <t>DESMATAMENTO E LIMPEZA MECANIZADA DE TERRENO COM REMOCAO DE CAMADA VEGETAL, UTILIZANDO TRATOR DE ESTEIRAS</t>
  </si>
  <si>
    <t>M</t>
  </si>
  <si>
    <t>DESCRIÇÃO DA COMPOSIÇÃO</t>
  </si>
  <si>
    <t>UNIDADE</t>
  </si>
  <si>
    <t>CUSTO TOTAL</t>
  </si>
  <si>
    <t>TIPO ITEM</t>
  </si>
  <si>
    <t>CÓDIGO ITEM</t>
  </si>
  <si>
    <t>DESCRIÇÃO ITEM</t>
  </si>
  <si>
    <t>UNIDADE ITEM</t>
  </si>
  <si>
    <t>COEFICIENTE</t>
  </si>
  <si>
    <t>PREÇO UNITÁRIO</t>
  </si>
  <si>
    <t>COMPOSIÇÃO</t>
  </si>
  <si>
    <t>INSUMO</t>
  </si>
  <si>
    <t>CUSTO MÃO DE OBRA</t>
  </si>
  <si>
    <t>% MÃO DE OBRA</t>
  </si>
  <si>
    <t>CUSTO MATERIAL</t>
  </si>
  <si>
    <t>% MATERIAL</t>
  </si>
  <si>
    <t>CUSTO EQUIPAMENTO</t>
  </si>
  <si>
    <t>% EQUIPAMENTO</t>
  </si>
  <si>
    <t>CUSTO SERVIÇO TERCEIROS</t>
  </si>
  <si>
    <t>% SERVIÇO TERCEIROS</t>
  </si>
  <si>
    <t>CUSTO OUTROS</t>
  </si>
  <si>
    <t>% CUSTO OUTROS</t>
  </si>
  <si>
    <t>AJUDANTE DE CARPINTEIRO COM ENCARGOS COMPLEMENTARES</t>
  </si>
  <si>
    <t>H</t>
  </si>
  <si>
    <t>PEÇA DE MADEIRA NAO APARELHADA *7,5 X 7,5* CM (3 X 3 "), MACARANDUBA, ANGELIM OU EQUIVALENTE DA REGIAO</t>
  </si>
  <si>
    <r>
      <t>TELHAMENTO COM TELHA ONDULADA DE FIBROCIMENTO E = 6 MM, COM RECOBRIMENTO LATERAL DE 1/4 DE ONDA PARA TELHADO COM INCLINAÇÃO MAIOR QUE 10</t>
    </r>
    <r>
      <rPr>
        <sz val="10"/>
        <rFont val="Calibri"/>
        <family val="2"/>
      </rPr>
      <t>°</t>
    </r>
    <r>
      <rPr>
        <sz val="10"/>
        <rFont val="Arial"/>
        <family val="0"/>
      </rPr>
      <t>, COM ATÉ 2 ÁGUAS, INCLUSO IÇAMENTO</t>
    </r>
  </si>
  <si>
    <t>CONJUNTO ARRUELAS DE VEDACAO 5/16" PARA TELHA FIBROCIMENTO (UMA ARRUELA METALICA E UMA ARRUELA PVC - CONICAS)</t>
  </si>
  <si>
    <t>CJ</t>
  </si>
  <si>
    <t>PARAFUSO ZINCADO ROSCA SOBERBA, CABECA SEXTAVADA, 5/16 " X 250 MM, PARA FIXACAO DE TELHA EM MADEIRA</t>
  </si>
  <si>
    <t>TELHA DE FIBROCIMENTO ONDULADA E = 6 MM, DE 1,53 X 1,10 M (SEM AMIANTO)</t>
  </si>
  <si>
    <t>SERVENTE COM ENCARGOS COMPLEMENTARES</t>
  </si>
  <si>
    <t>TELHADISTA COM ENCARGOS COMPLEMENTARES</t>
  </si>
  <si>
    <t>SINAPI 94580</t>
  </si>
  <si>
    <t>SINAPI 94559</t>
  </si>
  <si>
    <t>SINAPI 87620</t>
  </si>
  <si>
    <t>4.4</t>
  </si>
  <si>
    <t>4.5</t>
  </si>
  <si>
    <t>AGESUL 1301004011</t>
  </si>
  <si>
    <t>CAIXA DE DESCARGA DE PLASTICO, EXTERNA, DE 9L, PUXADOR FIO DE NYLON, NAO INCLUSO CANO, BOLSA, ENGATE</t>
  </si>
  <si>
    <t>AGESUL 1301004012</t>
  </si>
  <si>
    <t>TUBO DE DESCARGA DE PVC, PARA VALVULA DE DESCARGA (TUBO PONTA AZUL)</t>
  </si>
  <si>
    <t>SINAPI 6140</t>
  </si>
  <si>
    <t>BOLSA DE LIGAÇÃO EM PVC FLEXÍVEL PARA VASO SANITÁRIO 1.1/2" (40 MM)</t>
  </si>
  <si>
    <t>SINAPI 86884</t>
  </si>
  <si>
    <t>SINAPI 72116</t>
  </si>
  <si>
    <t>VIDRO LISO COMUM TRANSPARENTE, ESPESSURA 3MM</t>
  </si>
  <si>
    <t>SINAPI 88504</t>
  </si>
  <si>
    <t>CAIXA D´AGUA EM POLIETILENO, 500 LITROS, COM ACESSÓRIOS</t>
  </si>
  <si>
    <t>8.5</t>
  </si>
  <si>
    <t>8.6</t>
  </si>
  <si>
    <t>8.7</t>
  </si>
  <si>
    <t>8.8</t>
  </si>
  <si>
    <t>8.9</t>
  </si>
  <si>
    <t>VASO SANITARIO SIFONADO CONVENCIONAL COM LOUÇA BRANCA, INCLUSO CONJUNTO DE LIGAÇÃO PARA BACIA SANITÁRIA AJUSTÁVEL - FORNECIMENTO E INSTALAÇÃO</t>
  </si>
  <si>
    <t>SINAPI 97589</t>
  </si>
  <si>
    <t>LUMINÁRIA TIPO PLAFON EM PLÁSTICO, DE SOBREPOR, COM 1 LÂMPADA DE 15 W, - FORNECIMENTO E INSTALAÇÃO</t>
  </si>
  <si>
    <t>SINAPI 74130/1</t>
  </si>
  <si>
    <t>DISJUNTOR TERMOMAGNETICO MONOPOLAR PADRAO NEMA (AMERICANO) 10 A 30A 240V, FORNECIMENTO E INSTALACAO</t>
  </si>
  <si>
    <t>SINAPI 92008</t>
  </si>
  <si>
    <t>TOMADA BAIXA DE EMBUTIR (2 MÓDULOS), 2P+T 10 A, INCLUINDO SUPORTE E PLACA - FORNECIMENTO E INSTALAÇÃO</t>
  </si>
  <si>
    <t>SINAPI 91953</t>
  </si>
  <si>
    <t>INTERRUPTOR SIMPLES (1 MÓDULO), 10A/250V, INCLUINDO SUPORTE E PLACA - FORNECIMENTO E INSTALAÇÃO</t>
  </si>
  <si>
    <t>SINAPI 91967</t>
  </si>
  <si>
    <t>INTERRUPTOR SIMPLES (3 MÓDULOS), 10A/250V, INCLUINDO SUPORTE E PLACA - FORNECIMENTO E INSTALAÇÃO</t>
  </si>
  <si>
    <t>SINAPI 91940</t>
  </si>
  <si>
    <t>CAIXA RETANGULAR 4" X 2" MÉDIA (1,30 M DO PISO), PVC, INSTALADA EM PAREDE - FORNECIMENTO E INSTALAÇÃO</t>
  </si>
  <si>
    <t>SINAPI 91941</t>
  </si>
  <si>
    <t>CAIXA RETANGULAR 4" X 2" BAIXA (0,30 M DO PISO), PVC, INSTALADA EM PAREDE - FORNECIMENTO E INSTALAÇÃO</t>
  </si>
  <si>
    <t>SINAPI 91928</t>
  </si>
  <si>
    <t>CABO DE COBRE FLEXÍVEL ISOLADO, 4 MM², ANTI-CHAMA 450/750 V, PARA CIRCUITOS TERMINAIS - FORNECIMENTO E INSTALAÇÃO</t>
  </si>
  <si>
    <t>SINAPI 21127</t>
  </si>
  <si>
    <t>FITA ISOLANTE ADESIVA ANTICHAMAS</t>
  </si>
  <si>
    <t>ESCAVAÇÃO MANUAL DE VALA IN LOCO</t>
  </si>
  <si>
    <t>SINAPI 89711</t>
  </si>
  <si>
    <t>TUBO PVC, SERIE NORMAL, ESGOTO PREDIAL, DN 40 MM, FORNECIDO E INSTALADO EM RAMAL DE DESCARGA OU RAMAL DE ESGOTO SANITÁRIO</t>
  </si>
  <si>
    <t>SINAPI 89712</t>
  </si>
  <si>
    <t>TUBO PVC, SERIE NORMAL, ESGOTO PREDIAL, DN 50 MM, FORNECIDO E INSTALADO EM RAMAL DE DESCARGA OU RAMAL DE ESGOTO SANITÁRIO</t>
  </si>
  <si>
    <t>SINAPI 89714</t>
  </si>
  <si>
    <t>TUBO PVC, SERIE NORMAL, ESGOTO PREDIAL, DN 100 MM, FORNECIDO E INSTALADO EM RAMAL DE DESCARGA OU RAMAL DE ESGOTO SANITÁRIO</t>
  </si>
  <si>
    <t>SINAPI 89724</t>
  </si>
  <si>
    <t>JOELHO 90 GRAUS, PVC, SERIE NORMAL, ESGOTO PREDIAL, DN 40 MM, JUNTA SOLDÁVEL, FORNECIDO E INSTALADO EM RAMAL DE DESCARGA OU RAMAL DE ESGOTO SANITÁRIO</t>
  </si>
  <si>
    <t>SINAPI 89731</t>
  </si>
  <si>
    <t>JOELHO 90 GRAUS, PVC, SERIE NORMAL, ESGOTO PREDIAL, DN 50 MM, JUNTA ELÁSTICA, FORNECIDO E INSTALADO EM RAMAL DE DESCARGA OU RAMAL DE ESGOTO SANITÁRIO</t>
  </si>
  <si>
    <t>SINAPI 89744</t>
  </si>
  <si>
    <t>JOELHO 90 GRAUS, PVC, SERIE NORMAL, ESGOTO PREDIAL, DN 100 MM, JUNTA ELÁSTICA, FORNECIDO E INSTALADO EM RAMAL DE DESCARGA OU RAMAL DE ESGOTO SANITÁRIO</t>
  </si>
  <si>
    <t>SINAPI 89707</t>
  </si>
  <si>
    <t>CAIXA SIFONADA, PVC, DN 100 X 100 X 50 MM, JUNTA ELÁSTICA, FORNECIDA E INSTALADA EM RAMAL DE DESCARGA OU EM RAMAL DE ESGOTO SANITÁRIO</t>
  </si>
  <si>
    <t>SINAPI 97901</t>
  </si>
  <si>
    <t>CAIXA DE INSPEÇÃO RETANGULAR EM ALVENARIA COM TIJOLOS CERÂMICOS MACIÇOS, DIMENSÕES INTERNAS: 0,4X0,4X0,4 M PARA REDE DE ESGOTO</t>
  </si>
  <si>
    <t>SINAPI 98107</t>
  </si>
  <si>
    <t>CAIXA DE GORDURA SIMPLES (CAPACIDADE: 36 L), RETANGULAR, EM ALVENARIA COM BLOCOS DE CONCRETO, DIMENSÕES INTERNAS = 0,2X0,4 M, ALTURA INTERNA = 0,8 M</t>
  </si>
  <si>
    <t>SINAPI 98052</t>
  </si>
  <si>
    <t>TANQUE SÉPTICO CIRCULAR, EM CONCRETO PRÉ-MOLDADO, DIÂMETRO INTERNO = 1,10 M, ALTURA INTERNA = 2,50 M, VOLUME ÚTIL: 2138,2 L (PARA 5 CONTRIBUINTES)</t>
  </si>
  <si>
    <t>SINAPI 96995</t>
  </si>
  <si>
    <t>REATERRO MANUAL APILOADO COM SOQUETE</t>
  </si>
  <si>
    <t>SINAPI 90443</t>
  </si>
  <si>
    <t>RASGO EM ALVENARIA PARA RAMAIS/ DISTRIBUIÇÃO COM DIAMETROS MENORES OU IGUAIS A 40 MM</t>
  </si>
  <si>
    <t>SINAPI 89356</t>
  </si>
  <si>
    <t>TUBO, PVC, SOLDÁVEL, DN 25MM, INSTALADO EM RAMAL OU SUB-RAMAL DE ÁGUA - FORNECIMENTO E INSTALAÇÃO</t>
  </si>
  <si>
    <t>SINAPI 89355</t>
  </si>
  <si>
    <t>TUBO, PVC, SOLDÁVEL, DN 20MM, INSTALADO EM RAMAL OU SUB-RAMAL DE ÁGUA - FORNECIMENTO E INSTALAÇÃO</t>
  </si>
  <si>
    <t>LUVA COM BUCHA DE LATÃO, PVC, SOLDÁVEL, DN 20MM X 1/2, INSTALADO EM RAMAL OU SUB-RAMAL DE ÁGUA - FORNECIMENTO E INSTALAÇÃO</t>
  </si>
  <si>
    <t>SINAPI 89374</t>
  </si>
  <si>
    <t>CONTRAPISO EM ARGAMASSA TRAÇO 1:4 (CIMENTO E AREIA), PREPARO MECÂNICO COM BETONEIRA, APLICADO EM ÁREAS SECAS SOBRE LAJE, ADERIDO, ESPESSURA 2CM</t>
  </si>
  <si>
    <t>JANELA DE ALUMÍNIO DE CORRER, 6 FOLHAS, FIXAÇÃO COM PARAFUSO, VEDAÇÃO COM ESPUMA EXPANSIVA PU, COM VIDROS, PADRONIZADA</t>
  </si>
  <si>
    <t>JANELA DE ALUMÍNIO MAXIM-AR, FIXAÇÃO COM ARGAMASSA, COM VIDROS, PADRONIZADA</t>
  </si>
  <si>
    <t>7.4</t>
  </si>
  <si>
    <t>10</t>
  </si>
  <si>
    <t>Serviços Complementares</t>
  </si>
  <si>
    <t>LUVA SOLDÁVEL COM ROSCA, PVC, 20 MM X 1/2", PARA ÁGUA FRIA PREDIAL</t>
  </si>
  <si>
    <t>ADESIVO PLASTICO PARA PVC, FRASCO COM 850 GR</t>
  </si>
  <si>
    <t>LUVA SOLDAVEL COM ROSCA, PVC, 20 MM X 1/2", PARA AGUA FRIA PREDIAL</t>
  </si>
  <si>
    <t>SOLUCAO LIMPADORA PARA PVC, FRASCO COM 1000 CM3</t>
  </si>
  <si>
    <t>LIXA D'AGUA EM FOLHA, GRAO 100</t>
  </si>
  <si>
    <t>AUXILIAR DE ENCANADOR OU BOMBEIRO HIDRÁULICO COM ENCARGOS COMPLEMENTARES</t>
  </si>
  <si>
    <t>ENCANADOR OU BOMBEIRO HIDRÁULICO COM ENCARGOS COMPLEMENTARES</t>
  </si>
  <si>
    <t>SINAPI 89358</t>
  </si>
  <si>
    <t>JOELHO 90 GRAUS, PVC, SOLDÁVEL, DN 20MM, INSTALADO EM RAMAL OU SUB-RAMAL DE ÁGUA - FORNECIMENTO E INSTALAÇÃO</t>
  </si>
  <si>
    <t>SINAPI 89393</t>
  </si>
  <si>
    <t>TE, PVC, SOLDÁVEL, DN 20MM, INSTALADO EM RAMAL OU SUB-RAMAL DE ÁGUA - FORNECIMENTO E INSTALAÇÃO</t>
  </si>
  <si>
    <t>JOELHO PVC, SOLDÁVEL COM ROSCA, 90 GRAUS, 20 MM X 1/2", PARA ÁGUA FRIA PREDIAL</t>
  </si>
  <si>
    <t>JOELHO PVC,  SOLDAVEL COM ROSCA, 90 GRAUS, 20 MM X 1/2", PARA AGUA FRIA PREDIAL</t>
  </si>
  <si>
    <t>SINAPI 89969</t>
  </si>
  <si>
    <t>KIT DE REGISTRO DE PRESSÃO BRUTO DE LATÃO ½", INCLUSIVE CONEXÕES,  ROSCÁVEL, INSTALADO EM RAMAL DE ÁGUA FRIA - FORNECIMENTO E INSTALAÇÃO</t>
  </si>
  <si>
    <t>SINAPI 89972</t>
  </si>
  <si>
    <t>KIT DE REGISTRO DE GAVETA BRUTO DE LATÃO ¾", INCLUSIVE CONEXÕES, ROSCÁVEL, INSTALADO EM RAMAL DE ÁGUA FRIA - FORNECIMENTO E INSTALAÇÃO</t>
  </si>
  <si>
    <t>SINAPI 90466</t>
  </si>
  <si>
    <t>CHUMBAMENTO LINEAR EM ALVENARIA PARA RAMAIS/DISTRIBUIÇÃO COM DIÂMETROS MENORES OU IGUAIS A 40 MM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</si>
  <si>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</si>
  <si>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</si>
  <si>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</si>
  <si>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</si>
  <si>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</si>
  <si>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</si>
  <si>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</si>
  <si>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</si>
  <si>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</si>
  <si>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</si>
  <si>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10.1</t>
  </si>
  <si>
    <t>SINAPI 99803</t>
  </si>
  <si>
    <t>LIMPEZA DE PISO CERÂMICO OU PORCELANATO COM PANO ÚMIDO</t>
  </si>
  <si>
    <t>SINAPI 72897</t>
  </si>
  <si>
    <t>CARGA MANUAL DE ENTULHO EM CAMINHAO BASCULANTE 6 M3</t>
  </si>
  <si>
    <t>SINAPI 84402</t>
  </si>
  <si>
    <t>QUADRO DE DISTRIBUICAO DE ENERGIA P/ 6 DISJUNTORES TERMOMAGNETICOS MONOPOLARES SEM BARRAMENTO, DE EMBUTIR, EM CHAPA METALICA - FORNECIMENTO E INSTALACAO</t>
  </si>
  <si>
    <t>SINAPI 68066</t>
  </si>
  <si>
    <t>CAIXA DE PROTECAO PARA MEDIDOR MONOFASICO, FORNECIMENTO E INSTALACAO</t>
  </si>
  <si>
    <t>SINAPI 91834</t>
  </si>
  <si>
    <t>ELETRODUTO FLEXÍVEL CORRUGADO, PVC, DN 25 MM (3/4"), PARA CIRCUITOS TERMINAIS - FORNECIMENTO E INSTALAÇÃO</t>
  </si>
  <si>
    <t>SINAPI 95733</t>
  </si>
  <si>
    <t>LUVA PARA ELETRODUTO, PVC, SOLDÁVEL, DN 25 MM (3/4), - FORNECIMENTO E INSTALAÇÃO</t>
  </si>
  <si>
    <t>Obra</t>
  </si>
  <si>
    <t>Tipo de Obra</t>
  </si>
  <si>
    <t>Endereço da Obra</t>
  </si>
  <si>
    <t>BDI</t>
  </si>
  <si>
    <t>Encargos Sociais</t>
  </si>
  <si>
    <t>Referência de Preços</t>
  </si>
  <si>
    <t>Código</t>
  </si>
  <si>
    <t>REV</t>
  </si>
  <si>
    <t>COB</t>
  </si>
  <si>
    <t>ESQ</t>
  </si>
  <si>
    <t>PINT</t>
  </si>
  <si>
    <t>INST</t>
  </si>
  <si>
    <t>ELÉT</t>
  </si>
  <si>
    <t>HID</t>
  </si>
  <si>
    <t>SANI</t>
  </si>
  <si>
    <t>Município de Anaurilândia</t>
  </si>
  <si>
    <t>Distrito de Vila Quebracho</t>
  </si>
  <si>
    <t>SINAPI/AGESUL</t>
  </si>
  <si>
    <t>SINAPI 87547</t>
  </si>
  <si>
    <t>SINAPI 93391</t>
  </si>
  <si>
    <t>AGESUL 1101002012</t>
  </si>
  <si>
    <t>PORTA DE FERRO TIPO VENEZIANA, DE ABRIR, COM GUARNICAO, COMPLETA</t>
  </si>
  <si>
    <t>AGESUL 1101002038</t>
  </si>
  <si>
    <t>ASSENTAMENTO DE ESQUADRIA DE FERRO (PORTA DE BATER - COM GRAPA/CHUMBADORES) INCLUSIVE ARGAMASSA 1:3</t>
  </si>
  <si>
    <t>APLICAÇÃO MANUAL DE PINTURA COM TINTA LÁTEX ACRÍLICA EM PAREDES, DUAS DEMÃOS (PAREDES EXTERNAS)</t>
  </si>
  <si>
    <t>SINAPI 88487</t>
  </si>
  <si>
    <t>APLICAÇÃO MANUAL DE PINTURA COM TINTA LÁTEX PVA EM PAREDES, DUAS DEMÃOS (PAREDES INTERNAS)</t>
  </si>
  <si>
    <t>SINAPI 86929</t>
  </si>
  <si>
    <t>TANQUE DE MÁRMORE SINTÉTICO SUSPENSO, 22L OU EQUIVALENTE, INCLUSO SIFÃO FLEXÍVEL EM PVC, VÁLVULA PLÁSTICA E TORNEIRA DE METAL CROMADO PADRÃO POPULAR - FORNECIMENTO E INSTALAÇÃO</t>
  </si>
  <si>
    <t>ENGATE FLEXÍVEL EM PLÁSTICO BRANCO, 1/2" X 30CM - FORNECIMENTO E INSTALAÇÃO</t>
  </si>
  <si>
    <t>SINAPI 86933</t>
  </si>
  <si>
    <t>BANCADA DE MÁRMORE SINTÉTICO 120 X 60CM, COM CUBA INTEGRADA, INCLUSO SIFÃO TIPO GARRAFA EM PVC, VÁLVULA EM PLÁSTICO CROMADO TIPO AMERICANA E TORNEIRA CROMADA LONGA, DE PAREDE, PADRÃO POPULAR - FORNECIMENTO E INSTALAÇÃO</t>
  </si>
  <si>
    <t>9.1.16</t>
  </si>
  <si>
    <t>9.1.17</t>
  </si>
  <si>
    <t>SINAPI 98094</t>
  </si>
  <si>
    <t>SUMIDOURO RETANGULAR, EM ALVENARIA, DIMENSÕES INTERNAS: 0,8 X 1,4 X 3,0 M, ÁREA DE INFILTRAÇÃO: 13,2 M² (PARA 5 CONTRIBUINTES)</t>
  </si>
  <si>
    <t>SINAPI 92012</t>
  </si>
  <si>
    <t>TOMADA MÉDIA DE EMBUTIR (3 MÓDULOS), 2P+T 10 A, INCLUINDO SUPORTE E PLACA - FORNECIMENTO E INSTALAÇÃO</t>
  </si>
  <si>
    <t>SINAPI 92023</t>
  </si>
  <si>
    <t>INTERRUPTOR SIMPLES (1 MÓDULO) COM 1 TOMADA DE EMBUTIR 2P+T 10 A,  INCLUINDO SUPORTE E PLACA - FORNECIMENTO E INSTALAÇÃO</t>
  </si>
  <si>
    <t>5.2</t>
  </si>
  <si>
    <t>SINAPI 91933</t>
  </si>
  <si>
    <t>CABO DE COBRE FLEXÍVEL ISOLADO, 10 MM², ANTI-CHAMA 0,6/1,0 KV, PARA CIRCUITOS TERMINAIS - FORNECIMENTO E INSTALAÇÃO</t>
  </si>
  <si>
    <t>TRAMA DE MADEIRA COMPOSTA POR CAIBROS PARA TELHADOS DE ATÉ 2 AGUAS PARA TELHA ONDULADA DE FIBROCIMENTO, METÁLICA, PLÁSTICA OU TERMOACÚSTICA, INCLUSO TRANSPORTE VERTICAL</t>
  </si>
  <si>
    <t>SINAPI 99059</t>
  </si>
  <si>
    <t>SINAPI 94569</t>
  </si>
  <si>
    <t>LOCACAO CONVENCIONAL DE OBRA, UTILIZANDO GABARITO DE TÁBUAS CORRIDAS PONTALETADAS A CADA 2,00M -  2 UTILIZAÇÕES</t>
  </si>
  <si>
    <t>ESTADO DO MATO GROSSO DO SUL</t>
  </si>
  <si>
    <t>PREFEITURA MUNICIPAL DE ANAURILÂNDIA</t>
  </si>
  <si>
    <t>Rua Floriano Peixoto, n° 1000, Centro/ Fone (67) 3445-1110</t>
  </si>
  <si>
    <t>PLANILHA DE ORÇAMENTO</t>
  </si>
  <si>
    <t>Unidade Construtiva</t>
  </si>
  <si>
    <t>CNPJ</t>
  </si>
  <si>
    <t>03.575.727/0001-95</t>
  </si>
  <si>
    <t>Preços expressos em</t>
  </si>
  <si>
    <t>R$ (real)</t>
  </si>
  <si>
    <t>Construção de edificações em alvenaria convencional de vedação</t>
  </si>
  <si>
    <t>SERVIÇOS PRELIMINARES</t>
  </si>
  <si>
    <t>INFRA</t>
  </si>
  <si>
    <t>INFRAESTRUTURA</t>
  </si>
  <si>
    <t>ALV</t>
  </si>
  <si>
    <t>ALVENARIA</t>
  </si>
  <si>
    <t>REVESTIMENTOS</t>
  </si>
  <si>
    <t>COBERTURA</t>
  </si>
  <si>
    <t>ESQUADRIAS</t>
  </si>
  <si>
    <t>PINTURA</t>
  </si>
  <si>
    <t>MLA</t>
  </si>
  <si>
    <t>METAIS, LOUÇAS E ACESSÓRIOS</t>
  </si>
  <si>
    <t>INSTALAÇÕES</t>
  </si>
  <si>
    <t>PRE</t>
  </si>
  <si>
    <t>SERV</t>
  </si>
  <si>
    <r>
      <t>20 Unidades Habitacionais de 41,16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- 2 Dormitórios</t>
    </r>
  </si>
  <si>
    <t>SINAPI 97084</t>
  </si>
  <si>
    <t>COMPACTAÇÃO MECÂNICA DE SOLO PARA EXECUÇÃO DE RADIER, COM COMPACTADOR DE SOLOS TIPO PLACA VIBRATÓRIA</t>
  </si>
  <si>
    <t>SINAPI 97086</t>
  </si>
  <si>
    <t>FABRICAÇÃO, MONTAGEM E DESMONTAGEM DE FORMA PARA RADIER, EM MADEIRA SERRADA, 4 UTILIZAÇÕES</t>
  </si>
  <si>
    <t>CONCRETAGEM DE RADIER, PISO OU LAJE SOBRE SOLO, FCK 30 MPA, PARA ESPESSURA DE 10 CM - LANÇAMENTO, ADENSAMENTO E ACABAMENTO</t>
  </si>
  <si>
    <t>SINAPI 97094</t>
  </si>
  <si>
    <t>SINAPI 85662</t>
  </si>
  <si>
    <t>ARMACAO EM TELA DE ACO SOLDADA NERVURADA Q-92, ACO CA-60, 4,2MM, MALHA 15X15CM</t>
  </si>
  <si>
    <t>SINAPI 87504</t>
  </si>
  <si>
    <t>ALVENARIA DE VEDAÇÃO DE BLOCOS CERÂMICOS FURADOS NA HORIZONTAL DE 9X19X19CM (ESPESSURA 9CM) DE PAREDES COM ÁREA LÍQUIDA MAIOR OU IGUAL A 6M² SEM VÃOS E ARGAMASSA DE ASSENTAMENTO COM PREPARO MANUAL</t>
  </si>
  <si>
    <t>SINAPI 93194</t>
  </si>
  <si>
    <t>SINAPI 93184</t>
  </si>
  <si>
    <t>VERGA PRÉ-MOLDADA PARA PORTAS COM ATÉ 1,5 M DE VÃO</t>
  </si>
  <si>
    <t>SINAPI 93182</t>
  </si>
  <si>
    <t>VERGA PRÉ-MOLDADA PARA JANELAS COM ATÉ 1,5 M DE VÃO. AF_03/2016</t>
  </si>
  <si>
    <t>CONTRAVERGA PRÉ-MOLDADA PARA VÃOS DE ATÉ 1,5 M DE COMPRIMENTO (JANELAS)</t>
  </si>
  <si>
    <t>SINAPI 92791</t>
  </si>
  <si>
    <t>CORTE E DOBRA DE AÇO CA-60, DIÂMETRO DE 4,2 MM, UTILIZADO EM ESTRUTURAS DIVERSAS, EXCETO LAJES (ALVENARIA)</t>
  </si>
  <si>
    <t>SINAPI 87879</t>
  </si>
  <si>
    <t>CHAPISCO APLICADO EM ALVENARIAS E ESTRUTURAS DE CONCRETO INTERNAS, COM COLHER DE PEDREIRO.  ARGAMASSA TRAÇO 1:3 COM PREPARO EM BETONEIRA 400L (PAREDES INTERNAS)</t>
  </si>
  <si>
    <t>REBOCO, PARA RECEBIMENTO DE PINTURA, EM ARGAMASSA TRAÇO 1:2:8, PREPARO MECÂNICO COM BETONEIRA, APLICADA MANUALMENTE EM FACES DE PAREDES, ESPESSURA DE 10MM, COM EXECUÇÃO DE TALISCAS (PAREDES INTERNAS)</t>
  </si>
  <si>
    <t>CHAPISCO APLICADO EM ALVENARIA E ESTRUTURAS DE CONCRETO DE FACHADA, COM COLHER DE PEDREIRO.  ARGAMASSA TRAÇO 1:3 COM PREPARO EM BETONEIRA 400L (PAREDES EXTERNAS)</t>
  </si>
  <si>
    <t>SINAPI 87792</t>
  </si>
  <si>
    <t>REBOCO EM ARGAMASSA TRAÇO 1:2:8, PREPARO MECÂNICO COM BETONEIRA 400 L, APLICADA MANUALMENTE EM PANOS CEGOS DE FACHADA, ESPESSURA DE 25 MM (PAREDES EXTERNAS)</t>
  </si>
  <si>
    <t>REVESTIMENTO CERÂMICO PARA PISO COM PLACAS TIPO ESMALTADA PADRÃO POPULAR DE DIMENSÕES 35X35 CM APLICADA EM AMBIENTES DE ÁREA MAIOR QUE 10 M2 COM REJUNTE</t>
  </si>
  <si>
    <t>SINAPI 88648</t>
  </si>
  <si>
    <t>RODAPÉ CERÂMICO DE 7CM DE ALTURA COM PLACAS TIPO ESMALTADA EXTRA  DE DIMENSÕES 35X35CM</t>
  </si>
  <si>
    <t>4.6</t>
  </si>
  <si>
    <t>4.7</t>
  </si>
  <si>
    <t>SINAPI 92539</t>
  </si>
  <si>
    <t>TRAMA DE MADEIRA COMPOSTA POR RIPAS, CAIBROS E TERÇAS PARA TELHADOS DE ATÉ 2 ÁGUAS PARA TELHA DE ENCAIXE DE CERÂMICA OU DE CONCRETO, INCLUSO TRANSPORTE VERTICAL</t>
  </si>
  <si>
    <t>SINAPI 94442</t>
  </si>
  <si>
    <t>TELHAMENTO COM TELHA CERÂMICA DE ENCAIXE, TIPO ROMANA, COM ATÉ 2 ÁGUAS, INCLUSO TRANSPORTE VERTICAL</t>
  </si>
  <si>
    <t>SINAPI 94221</t>
  </si>
  <si>
    <t>CUMEEIRA PARA TELHA CERÂMICA EMBOÇADA COM ARGAMASSA TRAÇO 1:2:9 (CIMENTO, CAL E AREIA) PARA TELHADOS COM ATÉ 2 ÁGUAS, INCLUSO TRANSPORTE VERTICAL</t>
  </si>
  <si>
    <t>JANELA DE AÇO TIPO BASCULANTE PARA VIDROS, COM BATENTE, FERRAGENS E PINTURA ANTICORROSIVA. EXCLUSIVE VIDROS, ACABAMENTO, ALIZAR E CONTRAMARCO. FORNECIMENTO E INSTALAÇÃO</t>
  </si>
  <si>
    <t>SINAPI 88490</t>
  </si>
  <si>
    <t>APLICAÇÃO DE FUNDO SELADOR ACRÍLICO EM PAREDES, UMA DEMÃO (PAREDES EXTERNAS)</t>
  </si>
  <si>
    <t>SINAPI 88483</t>
  </si>
  <si>
    <t>APLICAÇÃO DE FUNDO SELADOR LÁTEX PVA EM PAREDES, UMA DEMÃO (PAREDES INTERNAS)</t>
  </si>
  <si>
    <t>7.5</t>
  </si>
  <si>
    <t>SINAPI 79497/001</t>
  </si>
  <si>
    <t>PINTURA A OLEO, 3 DEMAOS (PAREDE HIDRAULICA BANHO)</t>
  </si>
  <si>
    <t>SINAPI 86939</t>
  </si>
  <si>
    <t>LAVATÓRIO LOUÇA BRANCA COM COLUNA, *44 X 35,5* CM, PADRÃO POPULAR, INCLUSO SIFÃO FLEXÍVEL EM PVC, VÁLVULA E ENGATE FLEXÍVEL 30CM EM PLÁSTICO E COM TORNEIRA CROMADA PADRÃO POPULAR - FORNECIMENTO E INSTALAÇÃO</t>
  </si>
  <si>
    <t>9.1.20</t>
  </si>
  <si>
    <t>SINAPI 90447</t>
  </si>
  <si>
    <t>RASGO EM ALVENARIA PARA ELETRODUTOS COM DIAMETROS MENORES OU IGUAIS A 40 MM</t>
  </si>
  <si>
    <t>SINAPI 90457</t>
  </si>
  <si>
    <t>QUEBRA EM ALVENARIA PARA INSTALAÇÃO DE QUADRO DISTRIBUIÇÃO PEQUENO (19X25 CM)</t>
  </si>
  <si>
    <t>SINAPI 90456</t>
  </si>
  <si>
    <t>QUEBRA EM ALVENARIA PARA INSTALAÇÃO DE CAIXA DE TOMADA (4X4 OU 4X2)</t>
  </si>
  <si>
    <t>SINAPI 91926</t>
  </si>
  <si>
    <t>CABO DE COBRE FLEXÍVEL ISOLADO, 2,5 MM², ANTI-CHAMA 450/750 V, PARA CIRCUITOS TERMINAIS - FORNECIMENTO E INSTALAÇÃO</t>
  </si>
  <si>
    <t>9.1.21</t>
  </si>
  <si>
    <t>7.6</t>
  </si>
  <si>
    <t>SINAPI 73924/1</t>
  </si>
  <si>
    <t>PINTURA ESMALTE ALTO BRILHO, DUAS DEMÃOS SOBRE SUPERFÍCIE METÁLICA</t>
  </si>
  <si>
    <t>10.2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</si>
</sst>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0.0"/>
    <numFmt numFmtId="185" formatCode="0.000"/>
    <numFmt numFmtId="186" formatCode="[$-416]dddd\,\ d&quot; de &quot;mmmm&quot; de &quot;yyyy"/>
    <numFmt numFmtId="187" formatCode="0.0000"/>
    <numFmt numFmtId="188" formatCode="&quot;R$&quot;\ #,##0.00"/>
    <numFmt numFmtId="189" formatCode="0.0%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 tint="0.04998999834060669"/>
      <name val="Calibri"/>
      <family val="2"/>
    </font>
    <font>
      <sz val="11"/>
      <color rgb="FF000000"/>
      <name val="Calibri"/>
      <family val="2"/>
    </font>
    <font>
      <b/>
      <sz val="15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7B7B7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4" fontId="24" fillId="0" borderId="1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4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10" fontId="24" fillId="0" borderId="0" xfId="0" applyNumberFormat="1" applyFont="1" applyFill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2" fontId="24" fillId="0" borderId="0" xfId="0" applyNumberFormat="1" applyFont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10" fontId="2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10" fontId="24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left"/>
    </xf>
    <xf numFmtId="0" fontId="45" fillId="36" borderId="10" xfId="0" applyFont="1" applyFill="1" applyBorder="1" applyAlignment="1">
      <alignment horizontal="right"/>
    </xf>
    <xf numFmtId="9" fontId="45" fillId="0" borderId="10" xfId="0" applyNumberFormat="1" applyFont="1" applyBorder="1" applyAlignment="1">
      <alignment horizontal="left"/>
    </xf>
    <xf numFmtId="49" fontId="25" fillId="33" borderId="10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600075</xdr:colOff>
      <xdr:row>2</xdr:row>
      <xdr:rowOff>190500</xdr:rowOff>
    </xdr:to>
    <xdr:pic>
      <xdr:nvPicPr>
        <xdr:cNvPr id="1" name="Picture 1" descr="clip_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990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0</xdr:row>
      <xdr:rowOff>0</xdr:rowOff>
    </xdr:from>
    <xdr:to>
      <xdr:col>8</xdr:col>
      <xdr:colOff>0</xdr:colOff>
      <xdr:row>3</xdr:row>
      <xdr:rowOff>0</xdr:rowOff>
    </xdr:to>
    <xdr:pic>
      <xdr:nvPicPr>
        <xdr:cNvPr id="2" name="Picture 2" descr="clip_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0"/>
          <a:ext cx="2695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">
      <selection activeCell="A4" sqref="A4:H4"/>
    </sheetView>
  </sheetViews>
  <sheetFormatPr defaultColWidth="11.421875" defaultRowHeight="12.75"/>
  <cols>
    <col min="1" max="1" width="8.7109375" style="19" customWidth="1"/>
    <col min="2" max="2" width="12.421875" style="12" customWidth="1"/>
    <col min="3" max="3" width="43.140625" style="12" customWidth="1"/>
    <col min="4" max="4" width="8.7109375" style="19" customWidth="1"/>
    <col min="5" max="5" width="9.421875" style="12" bestFit="1" customWidth="1"/>
    <col min="6" max="6" width="9.421875" style="12" customWidth="1"/>
    <col min="7" max="7" width="11.140625" style="12" customWidth="1"/>
    <col min="8" max="8" width="10.421875" style="12" customWidth="1"/>
    <col min="9" max="9" width="11.28125" style="13" hidden="1" customWidth="1"/>
    <col min="10" max="12" width="0" style="12" hidden="1" customWidth="1"/>
    <col min="13" max="16384" width="11.421875" style="12" customWidth="1"/>
  </cols>
  <sheetData>
    <row r="1" spans="1:8" ht="15.75">
      <c r="A1" s="45"/>
      <c r="B1" s="45"/>
      <c r="C1" s="45" t="s">
        <v>296</v>
      </c>
      <c r="D1" s="45"/>
      <c r="E1" s="45"/>
      <c r="F1" s="45"/>
      <c r="G1" s="45"/>
      <c r="H1" s="45"/>
    </row>
    <row r="2" spans="1:8" ht="15.75">
      <c r="A2" s="45"/>
      <c r="B2" s="45"/>
      <c r="C2" s="45" t="s">
        <v>297</v>
      </c>
      <c r="D2" s="45"/>
      <c r="E2" s="45"/>
      <c r="F2" s="45"/>
      <c r="G2" s="45"/>
      <c r="H2" s="45"/>
    </row>
    <row r="3" spans="1:8" ht="15.75">
      <c r="A3" s="45"/>
      <c r="B3" s="45"/>
      <c r="C3" s="45" t="s">
        <v>298</v>
      </c>
      <c r="D3" s="45"/>
      <c r="E3" s="45"/>
      <c r="F3" s="45"/>
      <c r="G3" s="45"/>
      <c r="H3" s="45"/>
    </row>
    <row r="4" spans="1:9" ht="19.5">
      <c r="A4" s="42" t="s">
        <v>299</v>
      </c>
      <c r="B4" s="42"/>
      <c r="C4" s="42"/>
      <c r="D4" s="42"/>
      <c r="E4" s="42"/>
      <c r="F4" s="42"/>
      <c r="G4" s="42"/>
      <c r="H4" s="42"/>
      <c r="I4" s="12"/>
    </row>
    <row r="5" spans="1:11" ht="17.25">
      <c r="A5" s="49" t="s">
        <v>249</v>
      </c>
      <c r="B5" s="49"/>
      <c r="C5" s="48" t="s">
        <v>320</v>
      </c>
      <c r="D5" s="48"/>
      <c r="E5" s="48"/>
      <c r="F5" s="48"/>
      <c r="G5" s="48"/>
      <c r="H5" s="48"/>
      <c r="I5" s="37"/>
      <c r="J5" s="37"/>
      <c r="K5" s="37"/>
    </row>
    <row r="6" spans="1:11" ht="15.75">
      <c r="A6" s="49" t="s">
        <v>300</v>
      </c>
      <c r="B6" s="49"/>
      <c r="C6" s="48" t="s">
        <v>264</v>
      </c>
      <c r="D6" s="48"/>
      <c r="E6" s="41" t="s">
        <v>301</v>
      </c>
      <c r="F6" s="41"/>
      <c r="G6" s="43" t="s">
        <v>302</v>
      </c>
      <c r="H6" s="43"/>
      <c r="J6" s="46"/>
      <c r="K6" s="46"/>
    </row>
    <row r="7" spans="1:11" ht="15.75">
      <c r="A7" s="49" t="s">
        <v>250</v>
      </c>
      <c r="B7" s="49"/>
      <c r="C7" s="48" t="s">
        <v>305</v>
      </c>
      <c r="D7" s="48"/>
      <c r="E7" s="48"/>
      <c r="F7" s="48"/>
      <c r="G7" s="48"/>
      <c r="H7" s="48"/>
      <c r="J7" s="37"/>
      <c r="K7" s="37"/>
    </row>
    <row r="8" spans="1:11" ht="15.75">
      <c r="A8" s="49" t="s">
        <v>251</v>
      </c>
      <c r="B8" s="49"/>
      <c r="C8" s="48" t="s">
        <v>265</v>
      </c>
      <c r="D8" s="48"/>
      <c r="E8" s="48"/>
      <c r="F8" s="48"/>
      <c r="G8" s="48"/>
      <c r="H8" s="48"/>
      <c r="J8" s="37"/>
      <c r="K8" s="37"/>
    </row>
    <row r="9" spans="1:11" ht="15.75">
      <c r="A9" s="49" t="s">
        <v>252</v>
      </c>
      <c r="B9" s="49"/>
      <c r="C9" s="50">
        <v>0.25</v>
      </c>
      <c r="D9" s="50"/>
      <c r="E9" s="41" t="s">
        <v>253</v>
      </c>
      <c r="F9" s="41"/>
      <c r="G9" s="44">
        <v>0.8506</v>
      </c>
      <c r="H9" s="44"/>
      <c r="J9" s="47"/>
      <c r="K9" s="47"/>
    </row>
    <row r="10" spans="1:11" ht="15.75">
      <c r="A10" s="49" t="s">
        <v>303</v>
      </c>
      <c r="B10" s="49"/>
      <c r="C10" s="48" t="s">
        <v>304</v>
      </c>
      <c r="D10" s="48"/>
      <c r="E10" s="41" t="s">
        <v>254</v>
      </c>
      <c r="F10" s="41"/>
      <c r="G10" s="43" t="s">
        <v>266</v>
      </c>
      <c r="H10" s="43"/>
      <c r="J10" s="46"/>
      <c r="K10" s="46"/>
    </row>
    <row r="12" spans="1:11" s="14" customFormat="1" ht="15.75">
      <c r="A12" s="31" t="s">
        <v>0</v>
      </c>
      <c r="B12" s="31" t="s">
        <v>255</v>
      </c>
      <c r="C12" s="31" t="s">
        <v>1</v>
      </c>
      <c r="D12" s="31" t="s">
        <v>7</v>
      </c>
      <c r="E12" s="31" t="s">
        <v>2</v>
      </c>
      <c r="F12" s="15"/>
      <c r="G12" s="15"/>
      <c r="H12" s="15"/>
      <c r="I12" s="15"/>
      <c r="J12" s="15"/>
      <c r="K12" s="15"/>
    </row>
    <row r="13" spans="1:11" ht="15.75">
      <c r="A13" s="32">
        <v>1</v>
      </c>
      <c r="B13" s="32" t="s">
        <v>318</v>
      </c>
      <c r="C13" s="40" t="s">
        <v>306</v>
      </c>
      <c r="D13" s="40"/>
      <c r="E13" s="40"/>
      <c r="F13" s="15"/>
      <c r="G13" s="15"/>
      <c r="H13" s="15"/>
      <c r="I13" s="15"/>
      <c r="J13" s="15"/>
      <c r="K13" s="15"/>
    </row>
    <row r="14" spans="1:9" ht="47.25">
      <c r="A14" s="8" t="s">
        <v>3</v>
      </c>
      <c r="B14" s="1" t="s">
        <v>80</v>
      </c>
      <c r="C14" s="2" t="s">
        <v>81</v>
      </c>
      <c r="D14" s="17">
        <v>4</v>
      </c>
      <c r="E14" s="3" t="s">
        <v>82</v>
      </c>
      <c r="F14" s="38"/>
      <c r="G14" s="38"/>
      <c r="H14" s="38"/>
      <c r="I14" s="27" t="e">
        <f>#REF!/#REF!</f>
        <v>#REF!</v>
      </c>
    </row>
    <row r="15" spans="1:11" ht="63">
      <c r="A15" s="8" t="s">
        <v>4</v>
      </c>
      <c r="B15" s="1" t="s">
        <v>96</v>
      </c>
      <c r="C15" s="2" t="s">
        <v>97</v>
      </c>
      <c r="D15" s="17">
        <f>SUM(J15:K15)</f>
        <v>4780.4</v>
      </c>
      <c r="E15" s="8" t="s">
        <v>83</v>
      </c>
      <c r="F15" s="39"/>
      <c r="G15" s="39"/>
      <c r="H15" s="39"/>
      <c r="I15" s="27" t="e">
        <f>#REF!/#REF!</f>
        <v>#REF!</v>
      </c>
      <c r="J15" s="12">
        <f>20*12*18</f>
        <v>4320</v>
      </c>
      <c r="K15" s="12">
        <f>11.51*20*2</f>
        <v>460.4</v>
      </c>
    </row>
    <row r="16" spans="1:10" ht="63">
      <c r="A16" s="8" t="s">
        <v>5</v>
      </c>
      <c r="B16" s="1" t="s">
        <v>293</v>
      </c>
      <c r="C16" s="2" t="s">
        <v>295</v>
      </c>
      <c r="D16" s="17">
        <f>J16*20</f>
        <v>625.6</v>
      </c>
      <c r="E16" s="3" t="s">
        <v>98</v>
      </c>
      <c r="F16" s="38"/>
      <c r="G16" s="38"/>
      <c r="H16" s="38"/>
      <c r="I16" s="27" t="e">
        <f>#REF!/#REF!</f>
        <v>#REF!</v>
      </c>
      <c r="J16" s="12">
        <f>(208+59+440+267+82+567+730+775)/100</f>
        <v>31.28</v>
      </c>
    </row>
    <row r="17" spans="1:9" ht="31.5">
      <c r="A17" s="8" t="s">
        <v>44</v>
      </c>
      <c r="B17" s="4" t="s">
        <v>84</v>
      </c>
      <c r="C17" s="2" t="s">
        <v>85</v>
      </c>
      <c r="D17" s="17">
        <v>2.88</v>
      </c>
      <c r="E17" s="3" t="s">
        <v>83</v>
      </c>
      <c r="F17" s="38"/>
      <c r="G17" s="38"/>
      <c r="H17" s="38"/>
      <c r="I17" s="27" t="e">
        <f>#REF!/#REF!</f>
        <v>#REF!</v>
      </c>
    </row>
    <row r="18" spans="1:9" ht="15.75">
      <c r="A18" s="53"/>
      <c r="B18" s="53"/>
      <c r="C18" s="53"/>
      <c r="D18" s="53"/>
      <c r="E18" s="53"/>
      <c r="F18" s="39"/>
      <c r="G18" s="39"/>
      <c r="H18" s="39"/>
      <c r="I18" s="27"/>
    </row>
    <row r="19" spans="1:9" s="16" customFormat="1" ht="15" customHeight="1">
      <c r="A19" s="32">
        <v>2</v>
      </c>
      <c r="B19" s="32" t="s">
        <v>307</v>
      </c>
      <c r="C19" s="40" t="s">
        <v>308</v>
      </c>
      <c r="D19" s="40"/>
      <c r="E19" s="40"/>
      <c r="F19" s="27"/>
      <c r="G19" s="27"/>
      <c r="H19" s="27"/>
      <c r="I19" s="27"/>
    </row>
    <row r="20" spans="1:10" ht="31.5">
      <c r="A20" s="8" t="s">
        <v>6</v>
      </c>
      <c r="B20" s="5" t="s">
        <v>86</v>
      </c>
      <c r="C20" s="2" t="s">
        <v>170</v>
      </c>
      <c r="D20" s="17">
        <f>J20*20</f>
        <v>114.92000000000002</v>
      </c>
      <c r="E20" s="3" t="s">
        <v>87</v>
      </c>
      <c r="F20" s="38"/>
      <c r="G20" s="38"/>
      <c r="H20" s="38"/>
      <c r="I20" s="27" t="e">
        <f>#REF!/#REF!</f>
        <v>#REF!</v>
      </c>
      <c r="J20" s="12">
        <f>57.46*0.1</f>
        <v>5.746</v>
      </c>
    </row>
    <row r="21" spans="1:10" ht="63">
      <c r="A21" s="33" t="s">
        <v>8</v>
      </c>
      <c r="B21" s="5" t="s">
        <v>321</v>
      </c>
      <c r="C21" s="2" t="s">
        <v>322</v>
      </c>
      <c r="D21" s="17">
        <f>J21*20</f>
        <v>1149.2</v>
      </c>
      <c r="E21" s="3" t="s">
        <v>83</v>
      </c>
      <c r="F21" s="38"/>
      <c r="G21" s="38"/>
      <c r="H21" s="38"/>
      <c r="I21" s="27" t="e">
        <f>#REF!/#REF!</f>
        <v>#REF!</v>
      </c>
      <c r="J21" s="12">
        <f>57.46</f>
        <v>57.46</v>
      </c>
    </row>
    <row r="22" spans="1:9" ht="47.25">
      <c r="A22" s="33" t="s">
        <v>9</v>
      </c>
      <c r="B22" s="5" t="s">
        <v>323</v>
      </c>
      <c r="C22" s="20" t="s">
        <v>324</v>
      </c>
      <c r="D22" s="17">
        <f>D21</f>
        <v>1149.2</v>
      </c>
      <c r="E22" s="3" t="s">
        <v>83</v>
      </c>
      <c r="F22" s="38"/>
      <c r="G22" s="38"/>
      <c r="H22" s="38"/>
      <c r="I22" s="27" t="e">
        <f>#REF!/#REF!</f>
        <v>#REF!</v>
      </c>
    </row>
    <row r="23" spans="1:9" ht="47.25">
      <c r="A23" s="33" t="s">
        <v>10</v>
      </c>
      <c r="B23" s="5" t="s">
        <v>327</v>
      </c>
      <c r="C23" s="20" t="s">
        <v>328</v>
      </c>
      <c r="D23" s="17">
        <v>57.46</v>
      </c>
      <c r="E23" s="3" t="s">
        <v>83</v>
      </c>
      <c r="F23" s="38"/>
      <c r="G23" s="38"/>
      <c r="H23" s="38"/>
      <c r="I23" s="27"/>
    </row>
    <row r="24" spans="1:11" ht="63">
      <c r="A24" s="33" t="s">
        <v>45</v>
      </c>
      <c r="B24" s="3" t="s">
        <v>326</v>
      </c>
      <c r="C24" s="2" t="s">
        <v>325</v>
      </c>
      <c r="D24" s="17">
        <f>SUM(J24:K24)*20</f>
        <v>137.82800000000003</v>
      </c>
      <c r="E24" s="3" t="s">
        <v>87</v>
      </c>
      <c r="F24" s="38"/>
      <c r="G24" s="38"/>
      <c r="H24" s="38"/>
      <c r="I24" s="27" t="e">
        <f>#REF!/#REF!</f>
        <v>#REF!</v>
      </c>
      <c r="J24" s="12">
        <f>J20</f>
        <v>5.746</v>
      </c>
      <c r="K24" s="12">
        <f>38.18*0.03</f>
        <v>1.1454</v>
      </c>
    </row>
    <row r="25" spans="1:11" ht="47.25">
      <c r="A25" s="33" t="s">
        <v>78</v>
      </c>
      <c r="B25" s="3" t="s">
        <v>89</v>
      </c>
      <c r="C25" s="2" t="s">
        <v>90</v>
      </c>
      <c r="D25" s="17">
        <f>SUM(J25:K25)*20</f>
        <v>1227.912</v>
      </c>
      <c r="E25" s="8" t="s">
        <v>83</v>
      </c>
      <c r="F25" s="39"/>
      <c r="G25" s="39"/>
      <c r="H25" s="39"/>
      <c r="I25" s="27" t="e">
        <f>#REF!/#REF!</f>
        <v>#REF!</v>
      </c>
      <c r="J25" s="12">
        <f>31.28*0.1+(57.46-38.18)</f>
        <v>22.408</v>
      </c>
      <c r="K25" s="12">
        <f>26.92*0.03+38.18</f>
        <v>38.9876</v>
      </c>
    </row>
    <row r="26" spans="1:9" ht="15.75">
      <c r="A26" s="53"/>
      <c r="B26" s="53"/>
      <c r="C26" s="53"/>
      <c r="D26" s="53"/>
      <c r="E26" s="53"/>
      <c r="F26" s="39"/>
      <c r="G26" s="39"/>
      <c r="H26" s="39"/>
      <c r="I26" s="27"/>
    </row>
    <row r="27" spans="1:9" ht="15" customHeight="1">
      <c r="A27" s="32" t="s">
        <v>11</v>
      </c>
      <c r="B27" s="32" t="s">
        <v>309</v>
      </c>
      <c r="C27" s="40" t="s">
        <v>310</v>
      </c>
      <c r="D27" s="40"/>
      <c r="E27" s="40"/>
      <c r="F27" s="27"/>
      <c r="G27" s="27"/>
      <c r="H27" s="27"/>
      <c r="I27" s="27"/>
    </row>
    <row r="28" spans="1:12" ht="94.5">
      <c r="A28" s="8" t="s">
        <v>12</v>
      </c>
      <c r="B28" s="5" t="s">
        <v>329</v>
      </c>
      <c r="C28" s="20" t="s">
        <v>330</v>
      </c>
      <c r="D28" s="17">
        <f>SUM(J28:L28)*20</f>
        <v>2400.56352</v>
      </c>
      <c r="E28" s="8" t="s">
        <v>83</v>
      </c>
      <c r="F28" s="39"/>
      <c r="G28" s="39"/>
      <c r="H28" s="39"/>
      <c r="I28" s="27" t="e">
        <f>#REF!/#REF!</f>
        <v>#REF!</v>
      </c>
      <c r="J28" s="12">
        <f>21.69*2.7</f>
        <v>58.56300000000001</v>
      </c>
      <c r="K28" s="12">
        <f>20.48*2.7</f>
        <v>55.29600000000001</v>
      </c>
      <c r="L28" s="12">
        <f>(((3.38*0.27)*3.38)/2)*4</f>
        <v>6.169176</v>
      </c>
    </row>
    <row r="29" spans="1:10" ht="31.5">
      <c r="A29" s="33" t="s">
        <v>13</v>
      </c>
      <c r="B29" s="5" t="s">
        <v>332</v>
      </c>
      <c r="C29" s="20" t="s">
        <v>333</v>
      </c>
      <c r="D29" s="17">
        <f>J29</f>
        <v>66</v>
      </c>
      <c r="E29" s="33" t="s">
        <v>98</v>
      </c>
      <c r="F29" s="39"/>
      <c r="G29" s="39"/>
      <c r="H29" s="39"/>
      <c r="I29" s="27"/>
      <c r="J29" s="12">
        <f>3.3*20</f>
        <v>66</v>
      </c>
    </row>
    <row r="30" spans="1:10" ht="31.5">
      <c r="A30" s="33" t="s">
        <v>14</v>
      </c>
      <c r="B30" s="5" t="s">
        <v>334</v>
      </c>
      <c r="C30" s="20" t="s">
        <v>335</v>
      </c>
      <c r="D30" s="17">
        <f>J30</f>
        <v>120</v>
      </c>
      <c r="E30" s="33" t="s">
        <v>98</v>
      </c>
      <c r="F30" s="39"/>
      <c r="G30" s="39"/>
      <c r="H30" s="39"/>
      <c r="I30" s="27"/>
      <c r="J30" s="12">
        <f>6*20</f>
        <v>120</v>
      </c>
    </row>
    <row r="31" spans="1:9" ht="31.5">
      <c r="A31" s="33" t="s">
        <v>79</v>
      </c>
      <c r="B31" s="5" t="s">
        <v>331</v>
      </c>
      <c r="C31" s="20" t="s">
        <v>336</v>
      </c>
      <c r="D31" s="17">
        <f>D30</f>
        <v>120</v>
      </c>
      <c r="E31" s="3" t="s">
        <v>98</v>
      </c>
      <c r="F31" s="38"/>
      <c r="G31" s="38"/>
      <c r="H31" s="38"/>
      <c r="I31" s="27" t="e">
        <f>#REF!/#REF!</f>
        <v>#REF!</v>
      </c>
    </row>
    <row r="32" spans="1:10" ht="47.25">
      <c r="A32" s="35" t="s">
        <v>91</v>
      </c>
      <c r="B32" s="3" t="s">
        <v>337</v>
      </c>
      <c r="C32" s="2" t="s">
        <v>338</v>
      </c>
      <c r="D32" s="17">
        <f>J32*20</f>
        <v>264</v>
      </c>
      <c r="E32" s="8" t="s">
        <v>88</v>
      </c>
      <c r="F32" s="39"/>
      <c r="G32" s="39"/>
      <c r="H32" s="39"/>
      <c r="I32" s="27" t="e">
        <f>#REF!/#REF!</f>
        <v>#REF!</v>
      </c>
      <c r="J32" s="12">
        <f>(2*4*0.11)*15</f>
        <v>13.2</v>
      </c>
    </row>
    <row r="33" spans="1:9" ht="15.75">
      <c r="A33" s="53"/>
      <c r="B33" s="53"/>
      <c r="C33" s="53"/>
      <c r="D33" s="53"/>
      <c r="E33" s="53"/>
      <c r="F33" s="39"/>
      <c r="G33" s="39"/>
      <c r="H33" s="39"/>
      <c r="I33" s="27"/>
    </row>
    <row r="34" spans="1:9" ht="15" customHeight="1">
      <c r="A34" s="32" t="s">
        <v>15</v>
      </c>
      <c r="B34" s="32" t="s">
        <v>256</v>
      </c>
      <c r="C34" s="40" t="s">
        <v>311</v>
      </c>
      <c r="D34" s="40"/>
      <c r="E34" s="40"/>
      <c r="F34" s="27"/>
      <c r="G34" s="27"/>
      <c r="H34" s="27"/>
      <c r="I34" s="27"/>
    </row>
    <row r="35" spans="1:11" ht="78.75">
      <c r="A35" s="8" t="s">
        <v>16</v>
      </c>
      <c r="B35" s="5" t="s">
        <v>339</v>
      </c>
      <c r="C35" s="2" t="s">
        <v>340</v>
      </c>
      <c r="D35" s="17">
        <f>SUM(J35:K35)*20</f>
        <v>2857.1835199999996</v>
      </c>
      <c r="E35" s="8" t="s">
        <v>83</v>
      </c>
      <c r="F35" s="39"/>
      <c r="G35" s="39"/>
      <c r="H35" s="39"/>
      <c r="I35" s="27" t="e">
        <f>#REF!/#REF!</f>
        <v>#REF!</v>
      </c>
      <c r="J35" s="12">
        <v>136.69</v>
      </c>
      <c r="K35" s="12">
        <f>(((3.38*0.27)*3.38)/2)*4</f>
        <v>6.169176</v>
      </c>
    </row>
    <row r="36" spans="1:9" ht="110.25">
      <c r="A36" s="8" t="s">
        <v>17</v>
      </c>
      <c r="B36" s="5" t="s">
        <v>267</v>
      </c>
      <c r="C36" s="2" t="s">
        <v>341</v>
      </c>
      <c r="D36" s="17">
        <f>D35</f>
        <v>2857.1835199999996</v>
      </c>
      <c r="E36" s="8" t="s">
        <v>83</v>
      </c>
      <c r="F36" s="39"/>
      <c r="G36" s="39"/>
      <c r="H36" s="39"/>
      <c r="I36" s="27" t="e">
        <f>#REF!/#REF!</f>
        <v>#REF!</v>
      </c>
    </row>
    <row r="37" spans="1:10" ht="78.75">
      <c r="A37" s="33" t="s">
        <v>77</v>
      </c>
      <c r="B37" s="5" t="s">
        <v>92</v>
      </c>
      <c r="C37" s="2" t="s">
        <v>342</v>
      </c>
      <c r="D37" s="17">
        <f>(J37+K35)*20</f>
        <v>1876.0435200000002</v>
      </c>
      <c r="E37" s="33" t="s">
        <v>83</v>
      </c>
      <c r="F37" s="39"/>
      <c r="G37" s="39"/>
      <c r="H37" s="39"/>
      <c r="I37" s="27"/>
      <c r="J37" s="12">
        <f>32.1*2.73</f>
        <v>87.63300000000001</v>
      </c>
    </row>
    <row r="38" spans="1:9" ht="78.75">
      <c r="A38" s="33" t="s">
        <v>133</v>
      </c>
      <c r="B38" s="5" t="s">
        <v>343</v>
      </c>
      <c r="C38" s="2" t="s">
        <v>344</v>
      </c>
      <c r="D38" s="17">
        <f>D37</f>
        <v>1876.0435200000002</v>
      </c>
      <c r="E38" s="33" t="s">
        <v>83</v>
      </c>
      <c r="F38" s="39"/>
      <c r="G38" s="39"/>
      <c r="H38" s="39"/>
      <c r="I38" s="27"/>
    </row>
    <row r="39" spans="1:10" ht="78.75">
      <c r="A39" s="33" t="s">
        <v>134</v>
      </c>
      <c r="B39" s="5" t="s">
        <v>132</v>
      </c>
      <c r="C39" s="2" t="s">
        <v>201</v>
      </c>
      <c r="D39" s="17">
        <f>J39*20</f>
        <v>666.5999999999999</v>
      </c>
      <c r="E39" s="8" t="s">
        <v>83</v>
      </c>
      <c r="F39" s="39"/>
      <c r="G39" s="39"/>
      <c r="H39" s="39"/>
      <c r="I39" s="27" t="e">
        <f>#REF!/#REF!</f>
        <v>#REF!</v>
      </c>
      <c r="J39" s="12">
        <v>33.33</v>
      </c>
    </row>
    <row r="40" spans="1:9" ht="78.75">
      <c r="A40" s="33" t="s">
        <v>348</v>
      </c>
      <c r="B40" s="5" t="s">
        <v>268</v>
      </c>
      <c r="C40" s="2" t="s">
        <v>345</v>
      </c>
      <c r="D40" s="17">
        <f>D39</f>
        <v>666.5999999999999</v>
      </c>
      <c r="E40" s="8" t="s">
        <v>83</v>
      </c>
      <c r="F40" s="39"/>
      <c r="G40" s="39"/>
      <c r="H40" s="39"/>
      <c r="I40" s="27" t="e">
        <f>#REF!/#REF!</f>
        <v>#REF!</v>
      </c>
    </row>
    <row r="41" spans="1:10" ht="47.25">
      <c r="A41" s="33" t="s">
        <v>349</v>
      </c>
      <c r="B41" s="5" t="s">
        <v>346</v>
      </c>
      <c r="C41" s="2" t="s">
        <v>347</v>
      </c>
      <c r="D41" s="17">
        <f>J41*20</f>
        <v>876.8000000000001</v>
      </c>
      <c r="E41" s="8" t="s">
        <v>98</v>
      </c>
      <c r="F41" s="39"/>
      <c r="G41" s="39"/>
      <c r="H41" s="39"/>
      <c r="I41" s="27" t="e">
        <f>#REF!/#REF!</f>
        <v>#REF!</v>
      </c>
      <c r="J41" s="12">
        <v>43.84</v>
      </c>
    </row>
    <row r="42" spans="1:9" ht="15.75">
      <c r="A42" s="53"/>
      <c r="B42" s="53"/>
      <c r="C42" s="53"/>
      <c r="D42" s="53"/>
      <c r="E42" s="53"/>
      <c r="F42" s="39"/>
      <c r="G42" s="39"/>
      <c r="H42" s="39"/>
      <c r="I42" s="27"/>
    </row>
    <row r="43" spans="1:9" ht="15" customHeight="1">
      <c r="A43" s="32" t="s">
        <v>18</v>
      </c>
      <c r="B43" s="32" t="s">
        <v>257</v>
      </c>
      <c r="C43" s="40" t="s">
        <v>312</v>
      </c>
      <c r="D43" s="40"/>
      <c r="E43" s="40"/>
      <c r="F43" s="27"/>
      <c r="G43" s="27"/>
      <c r="H43" s="27"/>
      <c r="I43" s="27"/>
    </row>
    <row r="44" spans="1:10" ht="78.75">
      <c r="A44" s="8" t="s">
        <v>19</v>
      </c>
      <c r="B44" s="8" t="s">
        <v>350</v>
      </c>
      <c r="C44" s="2" t="s">
        <v>351</v>
      </c>
      <c r="D44" s="17">
        <f>J44*20</f>
        <v>1100</v>
      </c>
      <c r="E44" s="8" t="s">
        <v>83</v>
      </c>
      <c r="F44" s="39"/>
      <c r="G44" s="39"/>
      <c r="H44" s="39"/>
      <c r="I44" s="27" t="e">
        <f>#REF!/#REF!</f>
        <v>#REF!</v>
      </c>
      <c r="J44" s="12">
        <v>55</v>
      </c>
    </row>
    <row r="45" spans="1:9" ht="47.25">
      <c r="A45" s="28" t="s">
        <v>289</v>
      </c>
      <c r="B45" s="8" t="s">
        <v>352</v>
      </c>
      <c r="C45" s="2" t="s">
        <v>353</v>
      </c>
      <c r="D45" s="17">
        <f>D44</f>
        <v>1100</v>
      </c>
      <c r="E45" s="8" t="s">
        <v>83</v>
      </c>
      <c r="F45" s="39"/>
      <c r="G45" s="39"/>
      <c r="H45" s="39"/>
      <c r="I45" s="27" t="e">
        <f>#REF!/#REF!</f>
        <v>#REF!</v>
      </c>
    </row>
    <row r="46" spans="1:10" ht="78.75">
      <c r="A46" s="28" t="s">
        <v>20</v>
      </c>
      <c r="B46" s="8" t="s">
        <v>354</v>
      </c>
      <c r="C46" s="2" t="s">
        <v>355</v>
      </c>
      <c r="D46" s="17">
        <f>J46*20</f>
        <v>148</v>
      </c>
      <c r="E46" s="8" t="s">
        <v>98</v>
      </c>
      <c r="F46" s="39"/>
      <c r="G46" s="39"/>
      <c r="H46" s="39"/>
      <c r="I46" s="27" t="e">
        <f>#REF!/#REF!</f>
        <v>#REF!</v>
      </c>
      <c r="J46" s="12">
        <v>7.4</v>
      </c>
    </row>
    <row r="47" spans="1:9" ht="15.75">
      <c r="A47" s="53"/>
      <c r="B47" s="53"/>
      <c r="C47" s="53"/>
      <c r="D47" s="53"/>
      <c r="E47" s="53"/>
      <c r="F47" s="39"/>
      <c r="G47" s="39"/>
      <c r="H47" s="39"/>
      <c r="I47" s="27"/>
    </row>
    <row r="48" spans="1:9" ht="15" customHeight="1">
      <c r="A48" s="32" t="s">
        <v>21</v>
      </c>
      <c r="B48" s="32" t="s">
        <v>258</v>
      </c>
      <c r="C48" s="40" t="s">
        <v>313</v>
      </c>
      <c r="D48" s="40"/>
      <c r="E48" s="40"/>
      <c r="F48" s="27"/>
      <c r="G48" s="27"/>
      <c r="H48" s="27"/>
      <c r="I48" s="27"/>
    </row>
    <row r="49" spans="1:10" ht="31.5">
      <c r="A49" s="8" t="s">
        <v>22</v>
      </c>
      <c r="B49" s="24" t="s">
        <v>269</v>
      </c>
      <c r="C49" s="2" t="s">
        <v>270</v>
      </c>
      <c r="D49" s="17">
        <f>J49*20</f>
        <v>142.79999999999998</v>
      </c>
      <c r="E49" s="8" t="s">
        <v>83</v>
      </c>
      <c r="F49" s="39"/>
      <c r="G49" s="39"/>
      <c r="H49" s="39"/>
      <c r="I49" s="27" t="e">
        <f>#REF!/#REF!</f>
        <v>#REF!</v>
      </c>
      <c r="J49" s="12">
        <v>7.14</v>
      </c>
    </row>
    <row r="50" spans="1:9" ht="63">
      <c r="A50" s="33" t="s">
        <v>23</v>
      </c>
      <c r="B50" s="24" t="s">
        <v>271</v>
      </c>
      <c r="C50" s="2" t="s">
        <v>272</v>
      </c>
      <c r="D50" s="17">
        <f>D49</f>
        <v>142.79999999999998</v>
      </c>
      <c r="E50" s="25" t="s">
        <v>83</v>
      </c>
      <c r="F50" s="39"/>
      <c r="G50" s="39"/>
      <c r="H50" s="39"/>
      <c r="I50" s="27" t="e">
        <f>#REF!/#REF!</f>
        <v>#REF!</v>
      </c>
    </row>
    <row r="51" spans="1:10" ht="63">
      <c r="A51" s="33" t="s">
        <v>24</v>
      </c>
      <c r="B51" s="24" t="s">
        <v>130</v>
      </c>
      <c r="C51" s="2" t="s">
        <v>202</v>
      </c>
      <c r="D51" s="17">
        <f>J51*20</f>
        <v>72</v>
      </c>
      <c r="E51" s="8" t="s">
        <v>83</v>
      </c>
      <c r="F51" s="39"/>
      <c r="G51" s="39"/>
      <c r="H51" s="39"/>
      <c r="I51" s="27" t="e">
        <f>#REF!/#REF!</f>
        <v>#REF!</v>
      </c>
      <c r="J51" s="12">
        <v>3.6</v>
      </c>
    </row>
    <row r="52" spans="1:10" ht="94.5">
      <c r="A52" s="33" t="s">
        <v>25</v>
      </c>
      <c r="B52" s="24" t="s">
        <v>131</v>
      </c>
      <c r="C52" s="2" t="s">
        <v>356</v>
      </c>
      <c r="D52" s="17">
        <f>J52*20</f>
        <v>24</v>
      </c>
      <c r="E52" s="33" t="s">
        <v>83</v>
      </c>
      <c r="F52" s="39"/>
      <c r="G52" s="39"/>
      <c r="H52" s="39"/>
      <c r="I52" s="27"/>
      <c r="J52" s="12">
        <v>1.2</v>
      </c>
    </row>
    <row r="53" spans="1:9" ht="31.5">
      <c r="A53" s="33" t="s">
        <v>26</v>
      </c>
      <c r="B53" s="24" t="s">
        <v>142</v>
      </c>
      <c r="C53" s="2" t="s">
        <v>143</v>
      </c>
      <c r="D53" s="17">
        <f>D52</f>
        <v>24</v>
      </c>
      <c r="E53" s="33" t="s">
        <v>83</v>
      </c>
      <c r="F53" s="39"/>
      <c r="G53" s="39"/>
      <c r="H53" s="39"/>
      <c r="I53" s="27"/>
    </row>
    <row r="54" spans="1:10" ht="47.25">
      <c r="A54" s="33" t="s">
        <v>27</v>
      </c>
      <c r="B54" s="24" t="s">
        <v>294</v>
      </c>
      <c r="C54" s="2" t="s">
        <v>203</v>
      </c>
      <c r="D54" s="17">
        <f>J54*20</f>
        <v>9.6</v>
      </c>
      <c r="E54" s="8" t="s">
        <v>83</v>
      </c>
      <c r="F54" s="39"/>
      <c r="G54" s="39"/>
      <c r="H54" s="39"/>
      <c r="I54" s="27" t="e">
        <f>#REF!/#REF!</f>
        <v>#REF!</v>
      </c>
      <c r="J54" s="12">
        <v>0.48</v>
      </c>
    </row>
    <row r="55" spans="1:9" ht="15.75">
      <c r="A55" s="53"/>
      <c r="B55" s="53"/>
      <c r="C55" s="53"/>
      <c r="D55" s="53"/>
      <c r="E55" s="53"/>
      <c r="F55" s="39"/>
      <c r="G55" s="39"/>
      <c r="H55" s="39"/>
      <c r="I55" s="27"/>
    </row>
    <row r="56" spans="1:9" ht="15.75">
      <c r="A56" s="32" t="s">
        <v>28</v>
      </c>
      <c r="B56" s="32" t="s">
        <v>259</v>
      </c>
      <c r="C56" s="40" t="s">
        <v>314</v>
      </c>
      <c r="D56" s="40"/>
      <c r="E56" s="40"/>
      <c r="F56" s="27"/>
      <c r="G56" s="27"/>
      <c r="H56" s="27"/>
      <c r="I56" s="27"/>
    </row>
    <row r="57" spans="1:10" ht="47.25">
      <c r="A57" s="8" t="s">
        <v>29</v>
      </c>
      <c r="B57" s="5" t="s">
        <v>93</v>
      </c>
      <c r="C57" s="2" t="s">
        <v>358</v>
      </c>
      <c r="D57" s="17">
        <f>SUM(J57+K59)*20</f>
        <v>1876.0435200000002</v>
      </c>
      <c r="E57" s="8" t="s">
        <v>83</v>
      </c>
      <c r="F57" s="39"/>
      <c r="G57" s="39"/>
      <c r="H57" s="39"/>
      <c r="I57" s="27" t="e">
        <f>#REF!/#REF!</f>
        <v>#REF!</v>
      </c>
      <c r="J57" s="12">
        <f>J37</f>
        <v>87.63300000000001</v>
      </c>
    </row>
    <row r="58" spans="1:9" ht="47.25">
      <c r="A58" s="33" t="s">
        <v>30</v>
      </c>
      <c r="B58" s="5" t="s">
        <v>357</v>
      </c>
      <c r="C58" s="2" t="s">
        <v>273</v>
      </c>
      <c r="D58" s="17">
        <f>D57</f>
        <v>1876.0435200000002</v>
      </c>
      <c r="E58" s="33" t="s">
        <v>83</v>
      </c>
      <c r="F58" s="39"/>
      <c r="G58" s="39"/>
      <c r="H58" s="39"/>
      <c r="I58" s="27"/>
    </row>
    <row r="59" spans="1:11" ht="47.25">
      <c r="A59" s="33" t="s">
        <v>31</v>
      </c>
      <c r="B59" s="5" t="s">
        <v>359</v>
      </c>
      <c r="C59" s="2" t="s">
        <v>360</v>
      </c>
      <c r="D59" s="17">
        <f>SUM(J59:K59)*20</f>
        <v>2857.1835199999996</v>
      </c>
      <c r="E59" s="33" t="s">
        <v>83</v>
      </c>
      <c r="F59" s="39"/>
      <c r="G59" s="39"/>
      <c r="H59" s="39"/>
      <c r="I59" s="27"/>
      <c r="J59" s="12">
        <f>J35</f>
        <v>136.69</v>
      </c>
      <c r="K59" s="12">
        <f>K35</f>
        <v>6.169176</v>
      </c>
    </row>
    <row r="60" spans="1:9" ht="47.25">
      <c r="A60" s="33" t="s">
        <v>204</v>
      </c>
      <c r="B60" s="5" t="s">
        <v>274</v>
      </c>
      <c r="C60" s="2" t="s">
        <v>275</v>
      </c>
      <c r="D60" s="17">
        <f>D59</f>
        <v>2857.1835199999996</v>
      </c>
      <c r="E60" s="25" t="s">
        <v>83</v>
      </c>
      <c r="F60" s="39"/>
      <c r="G60" s="39"/>
      <c r="H60" s="39"/>
      <c r="I60" s="27" t="e">
        <f>#REF!/#REF!</f>
        <v>#REF!</v>
      </c>
    </row>
    <row r="61" spans="1:10" ht="31.5">
      <c r="A61" s="33" t="s">
        <v>361</v>
      </c>
      <c r="B61" s="5" t="s">
        <v>362</v>
      </c>
      <c r="C61" s="2" t="s">
        <v>363</v>
      </c>
      <c r="D61" s="17">
        <f>J61*20</f>
        <v>334.20000000000005</v>
      </c>
      <c r="E61" s="8" t="s">
        <v>83</v>
      </c>
      <c r="F61" s="39"/>
      <c r="G61" s="39"/>
      <c r="H61" s="39"/>
      <c r="I61" s="27" t="e">
        <f>#REF!/#REF!</f>
        <v>#REF!</v>
      </c>
      <c r="J61" s="12">
        <v>16.71</v>
      </c>
    </row>
    <row r="62" spans="1:10" ht="31.5">
      <c r="A62" s="35" t="s">
        <v>376</v>
      </c>
      <c r="B62" s="5" t="s">
        <v>377</v>
      </c>
      <c r="C62" s="2" t="s">
        <v>378</v>
      </c>
      <c r="D62" s="17">
        <f>J62*20</f>
        <v>745.1999999999999</v>
      </c>
      <c r="E62" s="35" t="s">
        <v>83</v>
      </c>
      <c r="F62" s="39"/>
      <c r="G62" s="39"/>
      <c r="H62" s="39"/>
      <c r="I62" s="27"/>
      <c r="J62" s="12">
        <v>37.26</v>
      </c>
    </row>
    <row r="63" spans="1:9" ht="15.75">
      <c r="A63" s="53"/>
      <c r="B63" s="53"/>
      <c r="C63" s="53"/>
      <c r="D63" s="53"/>
      <c r="E63" s="53"/>
      <c r="F63" s="39"/>
      <c r="G63" s="39"/>
      <c r="H63" s="39"/>
      <c r="I63" s="27"/>
    </row>
    <row r="64" spans="1:9" ht="15.75" customHeight="1">
      <c r="A64" s="32" t="s">
        <v>32</v>
      </c>
      <c r="B64" s="32" t="s">
        <v>315</v>
      </c>
      <c r="C64" s="40" t="s">
        <v>316</v>
      </c>
      <c r="D64" s="40"/>
      <c r="E64" s="40"/>
      <c r="F64" s="27"/>
      <c r="G64" s="27"/>
      <c r="H64" s="27"/>
      <c r="I64" s="27"/>
    </row>
    <row r="65" spans="1:9" ht="110.25">
      <c r="A65" s="8" t="s">
        <v>33</v>
      </c>
      <c r="B65" s="8" t="s">
        <v>279</v>
      </c>
      <c r="C65" s="7" t="s">
        <v>280</v>
      </c>
      <c r="D65" s="17">
        <v>20</v>
      </c>
      <c r="E65" s="3" t="s">
        <v>94</v>
      </c>
      <c r="F65" s="38"/>
      <c r="G65" s="38"/>
      <c r="H65" s="38"/>
      <c r="I65" s="27" t="e">
        <f>#REF!/#REF!</f>
        <v>#REF!</v>
      </c>
    </row>
    <row r="66" spans="1:9" ht="94.5">
      <c r="A66" s="33" t="s">
        <v>34</v>
      </c>
      <c r="B66" s="5" t="s">
        <v>276</v>
      </c>
      <c r="C66" s="2" t="s">
        <v>277</v>
      </c>
      <c r="D66" s="17">
        <v>20</v>
      </c>
      <c r="E66" s="3" t="s">
        <v>94</v>
      </c>
      <c r="F66" s="38"/>
      <c r="G66" s="38"/>
      <c r="H66" s="38"/>
      <c r="I66" s="27" t="e">
        <f>#REF!/#REF!</f>
        <v>#REF!</v>
      </c>
    </row>
    <row r="67" spans="1:9" ht="94.5">
      <c r="A67" s="33" t="s">
        <v>35</v>
      </c>
      <c r="B67" s="8" t="s">
        <v>364</v>
      </c>
      <c r="C67" s="7" t="s">
        <v>365</v>
      </c>
      <c r="D67" s="17">
        <v>20</v>
      </c>
      <c r="E67" s="3" t="s">
        <v>94</v>
      </c>
      <c r="F67" s="38"/>
      <c r="G67" s="38"/>
      <c r="H67" s="38"/>
      <c r="I67" s="27" t="e">
        <f>#REF!/#REF!</f>
        <v>#REF!</v>
      </c>
    </row>
    <row r="68" spans="1:9" ht="78.75">
      <c r="A68" s="33" t="s">
        <v>36</v>
      </c>
      <c r="B68" s="5" t="s">
        <v>95</v>
      </c>
      <c r="C68" s="2" t="s">
        <v>151</v>
      </c>
      <c r="D68" s="17">
        <v>20</v>
      </c>
      <c r="E68" s="3" t="s">
        <v>94</v>
      </c>
      <c r="F68" s="38"/>
      <c r="G68" s="38"/>
      <c r="H68" s="38"/>
      <c r="I68" s="27" t="e">
        <f>#REF!/#REF!</f>
        <v>#REF!</v>
      </c>
    </row>
    <row r="69" spans="1:9" ht="47.25" customHeight="1">
      <c r="A69" s="33" t="s">
        <v>146</v>
      </c>
      <c r="B69" s="8" t="s">
        <v>135</v>
      </c>
      <c r="C69" s="7" t="s">
        <v>136</v>
      </c>
      <c r="D69" s="17">
        <v>20</v>
      </c>
      <c r="E69" s="8" t="s">
        <v>94</v>
      </c>
      <c r="F69" s="39"/>
      <c r="G69" s="39"/>
      <c r="H69" s="39"/>
      <c r="I69" s="27" t="e">
        <f>#REF!/#REF!</f>
        <v>#REF!</v>
      </c>
    </row>
    <row r="70" spans="1:9" ht="47.25" customHeight="1">
      <c r="A70" s="33" t="s">
        <v>147</v>
      </c>
      <c r="B70" s="8" t="s">
        <v>137</v>
      </c>
      <c r="C70" s="7" t="s">
        <v>138</v>
      </c>
      <c r="D70" s="17">
        <v>20</v>
      </c>
      <c r="E70" s="8" t="s">
        <v>94</v>
      </c>
      <c r="F70" s="39"/>
      <c r="G70" s="39"/>
      <c r="H70" s="39"/>
      <c r="I70" s="27" t="e">
        <f>#REF!/#REF!</f>
        <v>#REF!</v>
      </c>
    </row>
    <row r="71" spans="1:9" ht="47.25" customHeight="1">
      <c r="A71" s="33" t="s">
        <v>148</v>
      </c>
      <c r="B71" s="8" t="s">
        <v>139</v>
      </c>
      <c r="C71" s="7" t="s">
        <v>140</v>
      </c>
      <c r="D71" s="17">
        <v>20</v>
      </c>
      <c r="E71" s="8" t="s">
        <v>94</v>
      </c>
      <c r="F71" s="39"/>
      <c r="G71" s="39"/>
      <c r="H71" s="39"/>
      <c r="I71" s="27" t="e">
        <f>#REF!/#REF!</f>
        <v>#REF!</v>
      </c>
    </row>
    <row r="72" spans="1:9" ht="47.25">
      <c r="A72" s="33" t="s">
        <v>149</v>
      </c>
      <c r="B72" s="8" t="s">
        <v>141</v>
      </c>
      <c r="C72" s="2" t="s">
        <v>278</v>
      </c>
      <c r="D72" s="17">
        <v>20</v>
      </c>
      <c r="E72" s="8" t="s">
        <v>94</v>
      </c>
      <c r="F72" s="39"/>
      <c r="G72" s="39"/>
      <c r="H72" s="39"/>
      <c r="I72" s="27" t="e">
        <f>#REF!/#REF!</f>
        <v>#REF!</v>
      </c>
    </row>
    <row r="73" spans="1:9" ht="31.5">
      <c r="A73" s="33" t="s">
        <v>150</v>
      </c>
      <c r="B73" s="8" t="s">
        <v>144</v>
      </c>
      <c r="C73" s="7" t="s">
        <v>145</v>
      </c>
      <c r="D73" s="17">
        <v>20</v>
      </c>
      <c r="E73" s="8" t="s">
        <v>94</v>
      </c>
      <c r="F73" s="39"/>
      <c r="G73" s="39"/>
      <c r="H73" s="39"/>
      <c r="I73" s="27" t="e">
        <f>#REF!/#REF!</f>
        <v>#REF!</v>
      </c>
    </row>
    <row r="74" spans="1:9" ht="15.75">
      <c r="A74" s="53"/>
      <c r="B74" s="53"/>
      <c r="C74" s="53"/>
      <c r="D74" s="53"/>
      <c r="E74" s="53"/>
      <c r="F74" s="39"/>
      <c r="G74" s="39"/>
      <c r="H74" s="39"/>
      <c r="I74" s="27"/>
    </row>
    <row r="75" spans="1:9" ht="15.75">
      <c r="A75" s="32" t="s">
        <v>37</v>
      </c>
      <c r="B75" s="32" t="s">
        <v>260</v>
      </c>
      <c r="C75" s="40" t="s">
        <v>317</v>
      </c>
      <c r="D75" s="40"/>
      <c r="E75" s="40"/>
      <c r="F75" s="27"/>
      <c r="G75" s="27"/>
      <c r="H75" s="27"/>
      <c r="I75" s="27"/>
    </row>
    <row r="76" spans="1:9" ht="15.75">
      <c r="A76" s="30" t="s">
        <v>38</v>
      </c>
      <c r="B76" s="30" t="s">
        <v>261</v>
      </c>
      <c r="C76" s="52" t="s">
        <v>41</v>
      </c>
      <c r="D76" s="52"/>
      <c r="E76" s="52"/>
      <c r="I76" s="12"/>
    </row>
    <row r="77" spans="1:10" ht="47.25">
      <c r="A77" s="34" t="s">
        <v>46</v>
      </c>
      <c r="B77" s="33" t="s">
        <v>367</v>
      </c>
      <c r="C77" s="7" t="s">
        <v>368</v>
      </c>
      <c r="D77" s="17">
        <f>J77*20</f>
        <v>260</v>
      </c>
      <c r="E77" s="33" t="s">
        <v>98</v>
      </c>
      <c r="F77" s="39"/>
      <c r="G77" s="39"/>
      <c r="H77" s="39"/>
      <c r="I77" s="27"/>
      <c r="J77" s="12">
        <v>13</v>
      </c>
    </row>
    <row r="78" spans="1:10" ht="47.25">
      <c r="A78" s="34" t="s">
        <v>47</v>
      </c>
      <c r="B78" s="33" t="s">
        <v>369</v>
      </c>
      <c r="C78" s="7" t="s">
        <v>370</v>
      </c>
      <c r="D78" s="17">
        <f>J78*20</f>
        <v>20</v>
      </c>
      <c r="E78" s="33" t="s">
        <v>94</v>
      </c>
      <c r="F78" s="39"/>
      <c r="G78" s="39"/>
      <c r="H78" s="39"/>
      <c r="I78" s="27"/>
      <c r="J78" s="12">
        <v>1</v>
      </c>
    </row>
    <row r="79" spans="1:10" ht="31.5">
      <c r="A79" s="34" t="s">
        <v>48</v>
      </c>
      <c r="B79" s="33" t="s">
        <v>371</v>
      </c>
      <c r="C79" s="7" t="s">
        <v>372</v>
      </c>
      <c r="D79" s="17">
        <f>J79*20</f>
        <v>260</v>
      </c>
      <c r="E79" s="33" t="s">
        <v>94</v>
      </c>
      <c r="F79" s="39"/>
      <c r="G79" s="39"/>
      <c r="H79" s="39"/>
      <c r="I79" s="27"/>
      <c r="J79" s="12">
        <v>13</v>
      </c>
    </row>
    <row r="80" spans="1:9" ht="47.25">
      <c r="A80" s="34" t="s">
        <v>49</v>
      </c>
      <c r="B80" s="33" t="s">
        <v>224</v>
      </c>
      <c r="C80" s="7" t="s">
        <v>225</v>
      </c>
      <c r="D80" s="17">
        <f>D77</f>
        <v>260</v>
      </c>
      <c r="E80" s="33" t="s">
        <v>98</v>
      </c>
      <c r="F80" s="39"/>
      <c r="G80" s="39"/>
      <c r="H80" s="39"/>
      <c r="I80" s="27"/>
    </row>
    <row r="81" spans="1:10" ht="78.75">
      <c r="A81" s="34" t="s">
        <v>50</v>
      </c>
      <c r="B81" s="8" t="s">
        <v>241</v>
      </c>
      <c r="C81" s="7" t="s">
        <v>242</v>
      </c>
      <c r="D81" s="17">
        <f>J81*20</f>
        <v>20</v>
      </c>
      <c r="E81" s="8" t="s">
        <v>94</v>
      </c>
      <c r="F81" s="39"/>
      <c r="G81" s="39"/>
      <c r="H81" s="39"/>
      <c r="I81" s="27" t="e">
        <f>#REF!/#REF!</f>
        <v>#REF!</v>
      </c>
      <c r="J81" s="12">
        <v>1</v>
      </c>
    </row>
    <row r="82" spans="1:10" ht="63">
      <c r="A82" s="34" t="s">
        <v>51</v>
      </c>
      <c r="B82" s="8" t="s">
        <v>154</v>
      </c>
      <c r="C82" s="7" t="s">
        <v>155</v>
      </c>
      <c r="D82" s="17">
        <f aca="true" t="shared" si="0" ref="D82:D96">J82*20</f>
        <v>120</v>
      </c>
      <c r="E82" s="8" t="s">
        <v>94</v>
      </c>
      <c r="F82" s="39"/>
      <c r="G82" s="39"/>
      <c r="H82" s="39"/>
      <c r="I82" s="27" t="e">
        <f>#REF!/#REF!</f>
        <v>#REF!</v>
      </c>
      <c r="J82" s="12">
        <v>6</v>
      </c>
    </row>
    <row r="83" spans="1:10" ht="47.25">
      <c r="A83" s="34" t="s">
        <v>52</v>
      </c>
      <c r="B83" s="8" t="s">
        <v>243</v>
      </c>
      <c r="C83" s="7" t="s">
        <v>244</v>
      </c>
      <c r="D83" s="17">
        <f t="shared" si="0"/>
        <v>20</v>
      </c>
      <c r="E83" s="8" t="s">
        <v>94</v>
      </c>
      <c r="F83" s="39"/>
      <c r="G83" s="39"/>
      <c r="H83" s="39"/>
      <c r="I83" s="27" t="e">
        <f>#REF!/#REF!</f>
        <v>#REF!</v>
      </c>
      <c r="J83" s="12">
        <v>1</v>
      </c>
    </row>
    <row r="84" spans="1:10" ht="47.25">
      <c r="A84" s="34" t="s">
        <v>53</v>
      </c>
      <c r="B84" s="8" t="s">
        <v>152</v>
      </c>
      <c r="C84" s="7" t="s">
        <v>153</v>
      </c>
      <c r="D84" s="17">
        <f t="shared" si="0"/>
        <v>120</v>
      </c>
      <c r="E84" s="8" t="s">
        <v>94</v>
      </c>
      <c r="F84" s="39"/>
      <c r="G84" s="39"/>
      <c r="H84" s="39"/>
      <c r="I84" s="27" t="e">
        <f>#REF!/#REF!</f>
        <v>#REF!</v>
      </c>
      <c r="J84" s="12">
        <v>6</v>
      </c>
    </row>
    <row r="85" spans="1:10" ht="63">
      <c r="A85" s="34" t="s">
        <v>54</v>
      </c>
      <c r="B85" s="8" t="s">
        <v>156</v>
      </c>
      <c r="C85" s="7" t="s">
        <v>157</v>
      </c>
      <c r="D85" s="17">
        <f t="shared" si="0"/>
        <v>140</v>
      </c>
      <c r="E85" s="8" t="s">
        <v>94</v>
      </c>
      <c r="F85" s="39"/>
      <c r="G85" s="39"/>
      <c r="H85" s="39"/>
      <c r="I85" s="27" t="e">
        <f>#REF!/#REF!</f>
        <v>#REF!</v>
      </c>
      <c r="J85" s="12">
        <v>7</v>
      </c>
    </row>
    <row r="86" spans="1:10" ht="63">
      <c r="A86" s="34" t="s">
        <v>55</v>
      </c>
      <c r="B86" s="8" t="s">
        <v>285</v>
      </c>
      <c r="C86" s="7" t="s">
        <v>286</v>
      </c>
      <c r="D86" s="17">
        <f t="shared" si="0"/>
        <v>20</v>
      </c>
      <c r="E86" s="8" t="s">
        <v>94</v>
      </c>
      <c r="F86" s="39"/>
      <c r="G86" s="39"/>
      <c r="H86" s="39"/>
      <c r="I86" s="27" t="e">
        <f>#REF!/#REF!</f>
        <v>#REF!</v>
      </c>
      <c r="J86" s="12">
        <v>1</v>
      </c>
    </row>
    <row r="87" spans="1:10" ht="47.25">
      <c r="A87" s="34" t="s">
        <v>56</v>
      </c>
      <c r="B87" s="8" t="s">
        <v>158</v>
      </c>
      <c r="C87" s="7" t="s">
        <v>159</v>
      </c>
      <c r="D87" s="17">
        <f t="shared" si="0"/>
        <v>40</v>
      </c>
      <c r="E87" s="8" t="s">
        <v>94</v>
      </c>
      <c r="F87" s="39"/>
      <c r="G87" s="39"/>
      <c r="H87" s="39"/>
      <c r="I87" s="27" t="e">
        <f>#REF!/#REF!</f>
        <v>#REF!</v>
      </c>
      <c r="J87" s="12">
        <v>2</v>
      </c>
    </row>
    <row r="88" spans="1:10" ht="63">
      <c r="A88" s="34" t="s">
        <v>57</v>
      </c>
      <c r="B88" s="28" t="s">
        <v>287</v>
      </c>
      <c r="C88" s="7" t="s">
        <v>288</v>
      </c>
      <c r="D88" s="17">
        <f t="shared" si="0"/>
        <v>20</v>
      </c>
      <c r="E88" s="28" t="s">
        <v>94</v>
      </c>
      <c r="F88" s="39"/>
      <c r="G88" s="39"/>
      <c r="H88" s="39"/>
      <c r="I88" s="27" t="e">
        <f>#REF!/#REF!</f>
        <v>#REF!</v>
      </c>
      <c r="J88" s="12">
        <v>1</v>
      </c>
    </row>
    <row r="89" spans="1:10" ht="47.25">
      <c r="A89" s="34" t="s">
        <v>58</v>
      </c>
      <c r="B89" s="8" t="s">
        <v>160</v>
      </c>
      <c r="C89" s="7" t="s">
        <v>161</v>
      </c>
      <c r="D89" s="17">
        <f t="shared" si="0"/>
        <v>20</v>
      </c>
      <c r="E89" s="8" t="s">
        <v>94</v>
      </c>
      <c r="F89" s="39"/>
      <c r="G89" s="39"/>
      <c r="H89" s="39"/>
      <c r="I89" s="27" t="e">
        <f>#REF!/#REF!</f>
        <v>#REF!</v>
      </c>
      <c r="J89" s="12">
        <v>1</v>
      </c>
    </row>
    <row r="90" spans="1:10" ht="47.25">
      <c r="A90" s="34" t="s">
        <v>59</v>
      </c>
      <c r="B90" s="8" t="s">
        <v>162</v>
      </c>
      <c r="C90" s="7" t="s">
        <v>163</v>
      </c>
      <c r="D90" s="17">
        <f t="shared" si="0"/>
        <v>100</v>
      </c>
      <c r="E90" s="8" t="s">
        <v>94</v>
      </c>
      <c r="F90" s="39"/>
      <c r="G90" s="39"/>
      <c r="H90" s="39"/>
      <c r="I90" s="27" t="e">
        <f>#REF!/#REF!</f>
        <v>#REF!</v>
      </c>
      <c r="J90" s="12">
        <v>5</v>
      </c>
    </row>
    <row r="91" spans="1:10" ht="47.25">
      <c r="A91" s="34" t="s">
        <v>60</v>
      </c>
      <c r="B91" s="8" t="s">
        <v>164</v>
      </c>
      <c r="C91" s="7" t="s">
        <v>165</v>
      </c>
      <c r="D91" s="17">
        <f t="shared" si="0"/>
        <v>140</v>
      </c>
      <c r="E91" s="8" t="s">
        <v>94</v>
      </c>
      <c r="F91" s="39"/>
      <c r="G91" s="39"/>
      <c r="H91" s="39"/>
      <c r="I91" s="27" t="e">
        <f>#REF!/#REF!</f>
        <v>#REF!</v>
      </c>
      <c r="J91" s="12">
        <v>7</v>
      </c>
    </row>
    <row r="92" spans="1:10" ht="63">
      <c r="A92" s="34" t="s">
        <v>281</v>
      </c>
      <c r="B92" s="8" t="s">
        <v>245</v>
      </c>
      <c r="C92" s="7" t="s">
        <v>246</v>
      </c>
      <c r="D92" s="17">
        <f t="shared" si="0"/>
        <v>390</v>
      </c>
      <c r="E92" s="8" t="s">
        <v>98</v>
      </c>
      <c r="F92" s="39"/>
      <c r="G92" s="39"/>
      <c r="H92" s="39"/>
      <c r="I92" s="27" t="e">
        <f>#REF!/#REF!</f>
        <v>#REF!</v>
      </c>
      <c r="J92" s="12">
        <v>19.5</v>
      </c>
    </row>
    <row r="93" spans="1:10" ht="47.25">
      <c r="A93" s="34" t="s">
        <v>282</v>
      </c>
      <c r="B93" s="8" t="s">
        <v>247</v>
      </c>
      <c r="C93" s="7" t="s">
        <v>248</v>
      </c>
      <c r="D93" s="17">
        <f t="shared" si="0"/>
        <v>320</v>
      </c>
      <c r="E93" s="8" t="s">
        <v>94</v>
      </c>
      <c r="F93" s="39"/>
      <c r="G93" s="39"/>
      <c r="H93" s="39"/>
      <c r="I93" s="27" t="e">
        <f>#REF!/#REF!</f>
        <v>#REF!</v>
      </c>
      <c r="J93" s="12">
        <v>16</v>
      </c>
    </row>
    <row r="94" spans="1:10" ht="63">
      <c r="A94" s="34" t="s">
        <v>61</v>
      </c>
      <c r="B94" s="8" t="s">
        <v>373</v>
      </c>
      <c r="C94" s="7" t="s">
        <v>374</v>
      </c>
      <c r="D94" s="17">
        <f t="shared" si="0"/>
        <v>1600</v>
      </c>
      <c r="E94" s="8" t="s">
        <v>98</v>
      </c>
      <c r="F94" s="39"/>
      <c r="G94" s="39"/>
      <c r="H94" s="39"/>
      <c r="I94" s="27" t="e">
        <f>#REF!/#REF!</f>
        <v>#REF!</v>
      </c>
      <c r="J94" s="12">
        <v>80</v>
      </c>
    </row>
    <row r="95" spans="1:10" ht="63">
      <c r="A95" s="34" t="s">
        <v>62</v>
      </c>
      <c r="B95" s="8" t="s">
        <v>166</v>
      </c>
      <c r="C95" s="7" t="s">
        <v>167</v>
      </c>
      <c r="D95" s="17">
        <f t="shared" si="0"/>
        <v>1000</v>
      </c>
      <c r="E95" s="8" t="s">
        <v>98</v>
      </c>
      <c r="F95" s="39"/>
      <c r="G95" s="39"/>
      <c r="H95" s="39"/>
      <c r="I95" s="27" t="e">
        <f>#REF!/#REF!</f>
        <v>#REF!</v>
      </c>
      <c r="J95" s="12">
        <v>50</v>
      </c>
    </row>
    <row r="96" spans="1:10" ht="63">
      <c r="A96" s="34" t="s">
        <v>366</v>
      </c>
      <c r="B96" s="28" t="s">
        <v>290</v>
      </c>
      <c r="C96" s="7" t="s">
        <v>291</v>
      </c>
      <c r="D96" s="17">
        <f t="shared" si="0"/>
        <v>240</v>
      </c>
      <c r="E96" s="28" t="s">
        <v>98</v>
      </c>
      <c r="F96" s="39"/>
      <c r="G96" s="39"/>
      <c r="H96" s="39"/>
      <c r="I96" s="27" t="e">
        <f>#REF!/#REF!</f>
        <v>#REF!</v>
      </c>
      <c r="J96" s="12">
        <v>12</v>
      </c>
    </row>
    <row r="97" spans="1:10" ht="31.5">
      <c r="A97" s="34" t="s">
        <v>375</v>
      </c>
      <c r="B97" s="8" t="s">
        <v>168</v>
      </c>
      <c r="C97" s="7" t="s">
        <v>169</v>
      </c>
      <c r="D97" s="17">
        <f>J97*10</f>
        <v>10</v>
      </c>
      <c r="E97" s="8" t="s">
        <v>94</v>
      </c>
      <c r="F97" s="39"/>
      <c r="G97" s="39"/>
      <c r="H97" s="39"/>
      <c r="I97" s="27" t="e">
        <f>#REF!/#REF!</f>
        <v>#REF!</v>
      </c>
      <c r="J97" s="12">
        <v>1</v>
      </c>
    </row>
    <row r="98" spans="1:9" ht="15.75">
      <c r="A98" s="53"/>
      <c r="B98" s="53"/>
      <c r="C98" s="53"/>
      <c r="D98" s="53"/>
      <c r="E98" s="53"/>
      <c r="F98" s="39"/>
      <c r="G98" s="39"/>
      <c r="H98" s="39"/>
      <c r="I98" s="27"/>
    </row>
    <row r="99" spans="1:9" ht="15.75">
      <c r="A99" s="30" t="s">
        <v>39</v>
      </c>
      <c r="B99" s="30" t="s">
        <v>262</v>
      </c>
      <c r="C99" s="51" t="s">
        <v>42</v>
      </c>
      <c r="D99" s="51"/>
      <c r="E99" s="51"/>
      <c r="F99" s="27"/>
      <c r="G99" s="27"/>
      <c r="H99" s="27"/>
      <c r="I99" s="27"/>
    </row>
    <row r="100" spans="1:10" ht="47.25">
      <c r="A100" s="8" t="s">
        <v>63</v>
      </c>
      <c r="B100" s="8" t="s">
        <v>193</v>
      </c>
      <c r="C100" s="7" t="s">
        <v>194</v>
      </c>
      <c r="D100" s="17">
        <f>J100*20</f>
        <v>150</v>
      </c>
      <c r="E100" s="8" t="s">
        <v>98</v>
      </c>
      <c r="F100" s="39"/>
      <c r="G100" s="39"/>
      <c r="H100" s="39"/>
      <c r="I100" s="27" t="e">
        <f>#REF!/#REF!</f>
        <v>#REF!</v>
      </c>
      <c r="J100" s="12">
        <v>7.5</v>
      </c>
    </row>
    <row r="101" spans="1:10" ht="47.25">
      <c r="A101" s="8" t="s">
        <v>226</v>
      </c>
      <c r="B101" s="8" t="s">
        <v>195</v>
      </c>
      <c r="C101" s="7" t="s">
        <v>196</v>
      </c>
      <c r="D101" s="17">
        <f aca="true" t="shared" si="1" ref="D101:D110">J101*20</f>
        <v>80</v>
      </c>
      <c r="E101" s="8" t="s">
        <v>98</v>
      </c>
      <c r="F101" s="39"/>
      <c r="G101" s="39"/>
      <c r="H101" s="39"/>
      <c r="I101" s="27" t="e">
        <f>#REF!/#REF!</f>
        <v>#REF!</v>
      </c>
      <c r="J101" s="12">
        <v>4</v>
      </c>
    </row>
    <row r="102" spans="1:10" ht="47.25">
      <c r="A102" s="8" t="s">
        <v>227</v>
      </c>
      <c r="B102" s="8" t="s">
        <v>197</v>
      </c>
      <c r="C102" s="7" t="s">
        <v>198</v>
      </c>
      <c r="D102" s="17">
        <f t="shared" si="1"/>
        <v>160</v>
      </c>
      <c r="E102" s="8" t="s">
        <v>98</v>
      </c>
      <c r="F102" s="39"/>
      <c r="G102" s="39"/>
      <c r="H102" s="39"/>
      <c r="I102" s="27" t="e">
        <f>#REF!/#REF!</f>
        <v>#REF!</v>
      </c>
      <c r="J102" s="12">
        <v>8</v>
      </c>
    </row>
    <row r="103" spans="1:10" ht="63">
      <c r="A103" s="8" t="s">
        <v>228</v>
      </c>
      <c r="B103" s="8" t="s">
        <v>200</v>
      </c>
      <c r="C103" s="7" t="s">
        <v>199</v>
      </c>
      <c r="D103" s="17">
        <f t="shared" si="1"/>
        <v>80</v>
      </c>
      <c r="E103" s="8" t="s">
        <v>94</v>
      </c>
      <c r="F103" s="39"/>
      <c r="G103" s="39"/>
      <c r="H103" s="39"/>
      <c r="I103" s="27" t="e">
        <f>#REF!/#REF!</f>
        <v>#REF!</v>
      </c>
      <c r="J103" s="12">
        <v>4</v>
      </c>
    </row>
    <row r="104" spans="1:10" ht="31.5">
      <c r="A104" s="8" t="s">
        <v>229</v>
      </c>
      <c r="B104" s="8" t="s">
        <v>108</v>
      </c>
      <c r="C104" s="7" t="str">
        <f>COMPOSIÇÕES!A13</f>
        <v>LUVA SOLDÁVEL COM ROSCA, PVC, 20 MM X 1/2", PARA ÁGUA FRIA PREDIAL</v>
      </c>
      <c r="D104" s="17">
        <f t="shared" si="1"/>
        <v>20</v>
      </c>
      <c r="E104" s="8" t="s">
        <v>94</v>
      </c>
      <c r="F104" s="39"/>
      <c r="G104" s="39"/>
      <c r="H104" s="39"/>
      <c r="I104" s="27" t="e">
        <f>#REF!/#REF!</f>
        <v>#REF!</v>
      </c>
      <c r="J104" s="12">
        <v>1</v>
      </c>
    </row>
    <row r="105" spans="1:10" ht="63">
      <c r="A105" s="8" t="s">
        <v>230</v>
      </c>
      <c r="B105" s="8" t="s">
        <v>214</v>
      </c>
      <c r="C105" s="23" t="s">
        <v>215</v>
      </c>
      <c r="D105" s="17">
        <f t="shared" si="1"/>
        <v>60</v>
      </c>
      <c r="E105" s="8" t="s">
        <v>94</v>
      </c>
      <c r="F105" s="39"/>
      <c r="G105" s="39"/>
      <c r="H105" s="39"/>
      <c r="I105" s="27" t="e">
        <f>#REF!/#REF!</f>
        <v>#REF!</v>
      </c>
      <c r="J105" s="12">
        <v>3</v>
      </c>
    </row>
    <row r="106" spans="1:10" ht="47.25">
      <c r="A106" s="8" t="s">
        <v>231</v>
      </c>
      <c r="B106" s="8" t="s">
        <v>108</v>
      </c>
      <c r="C106" s="23" t="str">
        <f>COMPOSIÇÕES!A20</f>
        <v>JOELHO PVC, SOLDÁVEL COM ROSCA, 90 GRAUS, 20 MM X 1/2", PARA ÁGUA FRIA PREDIAL</v>
      </c>
      <c r="D106" s="17">
        <f t="shared" si="1"/>
        <v>60</v>
      </c>
      <c r="E106" s="8" t="s">
        <v>94</v>
      </c>
      <c r="F106" s="39"/>
      <c r="G106" s="39"/>
      <c r="H106" s="39"/>
      <c r="I106" s="27" t="e">
        <f>#REF!/#REF!</f>
        <v>#REF!</v>
      </c>
      <c r="J106" s="12">
        <v>3</v>
      </c>
    </row>
    <row r="107" spans="1:10" ht="47.25">
      <c r="A107" s="8" t="s">
        <v>232</v>
      </c>
      <c r="B107" s="8" t="s">
        <v>216</v>
      </c>
      <c r="C107" s="7" t="s">
        <v>217</v>
      </c>
      <c r="D107" s="17">
        <f t="shared" si="1"/>
        <v>80</v>
      </c>
      <c r="E107" s="8" t="s">
        <v>94</v>
      </c>
      <c r="F107" s="39"/>
      <c r="G107" s="39"/>
      <c r="H107" s="39"/>
      <c r="I107" s="27" t="e">
        <f>#REF!/#REF!</f>
        <v>#REF!</v>
      </c>
      <c r="J107" s="12">
        <v>4</v>
      </c>
    </row>
    <row r="108" spans="1:10" ht="78.75">
      <c r="A108" s="8" t="s">
        <v>233</v>
      </c>
      <c r="B108" s="8" t="s">
        <v>220</v>
      </c>
      <c r="C108" s="7" t="s">
        <v>221</v>
      </c>
      <c r="D108" s="17">
        <f t="shared" si="1"/>
        <v>20</v>
      </c>
      <c r="E108" s="8" t="s">
        <v>94</v>
      </c>
      <c r="F108" s="39"/>
      <c r="G108" s="39"/>
      <c r="H108" s="39"/>
      <c r="I108" s="27" t="e">
        <f>#REF!/#REF!</f>
        <v>#REF!</v>
      </c>
      <c r="J108" s="12">
        <v>1</v>
      </c>
    </row>
    <row r="109" spans="1:10" ht="78.75">
      <c r="A109" s="8" t="s">
        <v>234</v>
      </c>
      <c r="B109" s="8" t="s">
        <v>222</v>
      </c>
      <c r="C109" s="7" t="s">
        <v>223</v>
      </c>
      <c r="D109" s="17">
        <f t="shared" si="1"/>
        <v>20</v>
      </c>
      <c r="E109" s="8" t="s">
        <v>94</v>
      </c>
      <c r="F109" s="39"/>
      <c r="G109" s="39"/>
      <c r="H109" s="39"/>
      <c r="I109" s="27" t="e">
        <f>#REF!/#REF!</f>
        <v>#REF!</v>
      </c>
      <c r="J109" s="12">
        <v>1</v>
      </c>
    </row>
    <row r="110" spans="1:10" ht="47.25">
      <c r="A110" s="8" t="s">
        <v>235</v>
      </c>
      <c r="B110" s="8" t="s">
        <v>224</v>
      </c>
      <c r="C110" s="7" t="s">
        <v>225</v>
      </c>
      <c r="D110" s="17">
        <f t="shared" si="1"/>
        <v>150</v>
      </c>
      <c r="E110" s="8" t="s">
        <v>98</v>
      </c>
      <c r="F110" s="39"/>
      <c r="G110" s="39"/>
      <c r="H110" s="39"/>
      <c r="I110" s="27" t="e">
        <f>#REF!/#REF!</f>
        <v>#REF!</v>
      </c>
      <c r="J110" s="12">
        <v>7.5</v>
      </c>
    </row>
    <row r="111" spans="1:9" ht="15.75">
      <c r="A111" s="53"/>
      <c r="B111" s="53"/>
      <c r="C111" s="53"/>
      <c r="D111" s="53"/>
      <c r="E111" s="53"/>
      <c r="F111" s="39"/>
      <c r="G111" s="39"/>
      <c r="H111" s="39"/>
      <c r="I111" s="27"/>
    </row>
    <row r="112" spans="1:9" ht="15.75">
      <c r="A112" s="30" t="s">
        <v>40</v>
      </c>
      <c r="B112" s="30" t="s">
        <v>263</v>
      </c>
      <c r="C112" s="51" t="s">
        <v>43</v>
      </c>
      <c r="D112" s="51"/>
      <c r="E112" s="51"/>
      <c r="I112" s="12"/>
    </row>
    <row r="113" spans="1:10" ht="31.5">
      <c r="A113" s="8" t="s">
        <v>64</v>
      </c>
      <c r="B113" s="8" t="s">
        <v>86</v>
      </c>
      <c r="C113" s="7" t="s">
        <v>170</v>
      </c>
      <c r="D113" s="17">
        <f>J113*20</f>
        <v>7</v>
      </c>
      <c r="E113" s="8" t="s">
        <v>87</v>
      </c>
      <c r="F113" s="39"/>
      <c r="G113" s="39"/>
      <c r="H113" s="39"/>
      <c r="I113" s="27" t="e">
        <f>#REF!/#REF!</f>
        <v>#REF!</v>
      </c>
      <c r="J113" s="12">
        <v>0.35</v>
      </c>
    </row>
    <row r="114" spans="1:10" ht="63">
      <c r="A114" s="8" t="s">
        <v>65</v>
      </c>
      <c r="B114" s="8" t="s">
        <v>171</v>
      </c>
      <c r="C114" s="7" t="s">
        <v>172</v>
      </c>
      <c r="D114" s="17">
        <f aca="true" t="shared" si="2" ref="D114:D125">J114*20</f>
        <v>100</v>
      </c>
      <c r="E114" s="8" t="s">
        <v>98</v>
      </c>
      <c r="F114" s="39"/>
      <c r="G114" s="39"/>
      <c r="H114" s="39"/>
      <c r="I114" s="27" t="e">
        <f>#REF!/#REF!</f>
        <v>#REF!</v>
      </c>
      <c r="J114" s="12">
        <v>5</v>
      </c>
    </row>
    <row r="115" spans="1:10" ht="63">
      <c r="A115" s="8" t="s">
        <v>66</v>
      </c>
      <c r="B115" s="8" t="s">
        <v>173</v>
      </c>
      <c r="C115" s="7" t="s">
        <v>174</v>
      </c>
      <c r="D115" s="17">
        <f t="shared" si="2"/>
        <v>160</v>
      </c>
      <c r="E115" s="8" t="s">
        <v>98</v>
      </c>
      <c r="F115" s="39"/>
      <c r="G115" s="39"/>
      <c r="H115" s="39"/>
      <c r="I115" s="27" t="e">
        <f>#REF!/#REF!</f>
        <v>#REF!</v>
      </c>
      <c r="J115" s="12">
        <v>8</v>
      </c>
    </row>
    <row r="116" spans="1:10" ht="63">
      <c r="A116" s="8" t="s">
        <v>67</v>
      </c>
      <c r="B116" s="8" t="s">
        <v>175</v>
      </c>
      <c r="C116" s="7" t="s">
        <v>176</v>
      </c>
      <c r="D116" s="17">
        <f t="shared" si="2"/>
        <v>160</v>
      </c>
      <c r="E116" s="8" t="s">
        <v>98</v>
      </c>
      <c r="F116" s="39"/>
      <c r="G116" s="39"/>
      <c r="H116" s="39"/>
      <c r="I116" s="27" t="e">
        <f>#REF!/#REF!</f>
        <v>#REF!</v>
      </c>
      <c r="J116" s="12">
        <v>8</v>
      </c>
    </row>
    <row r="117" spans="1:10" ht="78.75">
      <c r="A117" s="8" t="s">
        <v>68</v>
      </c>
      <c r="B117" s="8" t="s">
        <v>177</v>
      </c>
      <c r="C117" s="7" t="s">
        <v>178</v>
      </c>
      <c r="D117" s="17">
        <f t="shared" si="2"/>
        <v>60</v>
      </c>
      <c r="E117" s="8" t="s">
        <v>94</v>
      </c>
      <c r="F117" s="39"/>
      <c r="G117" s="39"/>
      <c r="H117" s="39"/>
      <c r="I117" s="27" t="e">
        <f>#REF!/#REF!</f>
        <v>#REF!</v>
      </c>
      <c r="J117" s="12">
        <v>3</v>
      </c>
    </row>
    <row r="118" spans="1:10" ht="78.75">
      <c r="A118" s="8" t="s">
        <v>69</v>
      </c>
      <c r="B118" s="8" t="s">
        <v>179</v>
      </c>
      <c r="C118" s="7" t="s">
        <v>180</v>
      </c>
      <c r="D118" s="17">
        <f t="shared" si="2"/>
        <v>20</v>
      </c>
      <c r="E118" s="8" t="s">
        <v>94</v>
      </c>
      <c r="F118" s="39"/>
      <c r="G118" s="39"/>
      <c r="H118" s="39"/>
      <c r="I118" s="27" t="e">
        <f>#REF!/#REF!</f>
        <v>#REF!</v>
      </c>
      <c r="J118" s="12">
        <v>1</v>
      </c>
    </row>
    <row r="119" spans="1:10" ht="78.75">
      <c r="A119" s="8" t="s">
        <v>70</v>
      </c>
      <c r="B119" s="8" t="s">
        <v>181</v>
      </c>
      <c r="C119" s="7" t="s">
        <v>182</v>
      </c>
      <c r="D119" s="17">
        <f t="shared" si="2"/>
        <v>20</v>
      </c>
      <c r="E119" s="8" t="s">
        <v>94</v>
      </c>
      <c r="F119" s="39"/>
      <c r="G119" s="39"/>
      <c r="H119" s="39"/>
      <c r="I119" s="27" t="e">
        <f>#REF!/#REF!</f>
        <v>#REF!</v>
      </c>
      <c r="J119" s="12">
        <v>1</v>
      </c>
    </row>
    <row r="120" spans="1:10" ht="63">
      <c r="A120" s="8" t="s">
        <v>71</v>
      </c>
      <c r="B120" s="8" t="s">
        <v>183</v>
      </c>
      <c r="C120" s="7" t="s">
        <v>184</v>
      </c>
      <c r="D120" s="17">
        <f t="shared" si="2"/>
        <v>20</v>
      </c>
      <c r="E120" s="8" t="s">
        <v>94</v>
      </c>
      <c r="F120" s="39"/>
      <c r="G120" s="39"/>
      <c r="H120" s="39"/>
      <c r="I120" s="27" t="e">
        <f>#REF!/#REF!</f>
        <v>#REF!</v>
      </c>
      <c r="J120" s="12">
        <v>1</v>
      </c>
    </row>
    <row r="121" spans="1:10" ht="63">
      <c r="A121" s="8" t="s">
        <v>72</v>
      </c>
      <c r="B121" s="8" t="s">
        <v>185</v>
      </c>
      <c r="C121" s="7" t="s">
        <v>186</v>
      </c>
      <c r="D121" s="17">
        <f t="shared" si="2"/>
        <v>20</v>
      </c>
      <c r="E121" s="8" t="s">
        <v>94</v>
      </c>
      <c r="F121" s="39"/>
      <c r="G121" s="39"/>
      <c r="H121" s="39"/>
      <c r="I121" s="27" t="e">
        <f>#REF!/#REF!</f>
        <v>#REF!</v>
      </c>
      <c r="J121" s="12">
        <v>1</v>
      </c>
    </row>
    <row r="122" spans="1:10" ht="78.75">
      <c r="A122" s="8" t="s">
        <v>73</v>
      </c>
      <c r="B122" s="8" t="s">
        <v>187</v>
      </c>
      <c r="C122" s="7" t="s">
        <v>188</v>
      </c>
      <c r="D122" s="17">
        <f t="shared" si="2"/>
        <v>20</v>
      </c>
      <c r="E122" s="8" t="s">
        <v>94</v>
      </c>
      <c r="F122" s="39"/>
      <c r="G122" s="39"/>
      <c r="H122" s="39"/>
      <c r="I122" s="27" t="e">
        <f>#REF!/#REF!</f>
        <v>#REF!</v>
      </c>
      <c r="J122" s="12">
        <v>1</v>
      </c>
    </row>
    <row r="123" spans="1:10" ht="78.75">
      <c r="A123" s="8" t="s">
        <v>74</v>
      </c>
      <c r="B123" s="8" t="s">
        <v>189</v>
      </c>
      <c r="C123" s="7" t="s">
        <v>190</v>
      </c>
      <c r="D123" s="17">
        <f t="shared" si="2"/>
        <v>20</v>
      </c>
      <c r="E123" s="8" t="s">
        <v>94</v>
      </c>
      <c r="F123" s="39"/>
      <c r="G123" s="39"/>
      <c r="H123" s="39"/>
      <c r="I123" s="27" t="e">
        <f>#REF!/#REF!</f>
        <v>#REF!</v>
      </c>
      <c r="J123" s="12">
        <v>1</v>
      </c>
    </row>
    <row r="124" spans="1:10" ht="63">
      <c r="A124" s="8" t="s">
        <v>75</v>
      </c>
      <c r="B124" s="8" t="s">
        <v>283</v>
      </c>
      <c r="C124" s="7" t="s">
        <v>284</v>
      </c>
      <c r="D124" s="17">
        <f t="shared" si="2"/>
        <v>20</v>
      </c>
      <c r="E124" s="8" t="s">
        <v>94</v>
      </c>
      <c r="F124" s="39"/>
      <c r="G124" s="39"/>
      <c r="H124" s="39"/>
      <c r="I124" s="27" t="e">
        <f>#REF!/#REF!</f>
        <v>#REF!</v>
      </c>
      <c r="J124" s="12">
        <v>1</v>
      </c>
    </row>
    <row r="125" spans="1:10" ht="31.5">
      <c r="A125" s="8" t="s">
        <v>76</v>
      </c>
      <c r="B125" s="8" t="s">
        <v>191</v>
      </c>
      <c r="C125" s="7" t="s">
        <v>192</v>
      </c>
      <c r="D125" s="17">
        <f t="shared" si="2"/>
        <v>4</v>
      </c>
      <c r="E125" s="8" t="s">
        <v>87</v>
      </c>
      <c r="F125" s="39"/>
      <c r="G125" s="39"/>
      <c r="H125" s="39"/>
      <c r="I125" s="27" t="e">
        <f>#REF!/#REF!</f>
        <v>#REF!</v>
      </c>
      <c r="J125" s="12">
        <v>0.2</v>
      </c>
    </row>
    <row r="126" spans="1:9" ht="15.75">
      <c r="A126" s="53"/>
      <c r="B126" s="53"/>
      <c r="C126" s="53"/>
      <c r="D126" s="53"/>
      <c r="E126" s="53"/>
      <c r="F126" s="39"/>
      <c r="G126" s="39"/>
      <c r="H126" s="39"/>
      <c r="I126" s="27"/>
    </row>
    <row r="127" spans="1:9" ht="15.75">
      <c r="A127" s="32" t="s">
        <v>205</v>
      </c>
      <c r="B127" s="32" t="s">
        <v>319</v>
      </c>
      <c r="C127" s="40" t="s">
        <v>206</v>
      </c>
      <c r="D127" s="40"/>
      <c r="E127" s="40"/>
      <c r="F127" s="27"/>
      <c r="G127" s="27"/>
      <c r="H127" s="27"/>
      <c r="I127" s="27"/>
    </row>
    <row r="128" spans="1:9" ht="31.5">
      <c r="A128" s="8" t="s">
        <v>236</v>
      </c>
      <c r="B128" s="8" t="s">
        <v>237</v>
      </c>
      <c r="C128" s="6" t="s">
        <v>238</v>
      </c>
      <c r="D128" s="17">
        <f>D40</f>
        <v>666.5999999999999</v>
      </c>
      <c r="E128" s="8" t="s">
        <v>83</v>
      </c>
      <c r="F128" s="39"/>
      <c r="G128" s="39"/>
      <c r="H128" s="39"/>
      <c r="I128" s="27" t="e">
        <f>#REF!/#REF!</f>
        <v>#REF!</v>
      </c>
    </row>
    <row r="129" spans="1:11" ht="31.5">
      <c r="A129" s="36" t="s">
        <v>379</v>
      </c>
      <c r="B129" s="8" t="s">
        <v>239</v>
      </c>
      <c r="C129" s="6" t="s">
        <v>240</v>
      </c>
      <c r="D129" s="17">
        <f>(J129+K129)*2*20</f>
        <v>1666.2672288</v>
      </c>
      <c r="E129" s="8" t="s">
        <v>87</v>
      </c>
      <c r="F129" s="39"/>
      <c r="G129" s="39"/>
      <c r="H129" s="39"/>
      <c r="I129" s="27" t="e">
        <f>#REF!/#REF!</f>
        <v>#REF!</v>
      </c>
      <c r="J129" s="29">
        <f>41.16*0.2*0.03</f>
        <v>0.24695999999999996</v>
      </c>
      <c r="K129" s="29">
        <f>D28*0.15*0.115</f>
        <v>41.40972072</v>
      </c>
    </row>
    <row r="130" spans="1:9" ht="31.5" customHeight="1">
      <c r="A130" s="11"/>
      <c r="B130" s="9"/>
      <c r="C130" s="10"/>
      <c r="D130" s="18"/>
      <c r="E130" s="11"/>
      <c r="F130" s="11"/>
      <c r="G130" s="11"/>
      <c r="H130" s="11"/>
      <c r="I130" s="26"/>
    </row>
    <row r="132" ht="15.75">
      <c r="A132" s="12"/>
    </row>
    <row r="134" ht="15.75">
      <c r="C134" s="19"/>
    </row>
    <row r="135" ht="15.75">
      <c r="C135" s="19"/>
    </row>
  </sheetData>
  <sheetProtection/>
  <mergeCells count="51">
    <mergeCell ref="C127:E127"/>
    <mergeCell ref="C112:E112"/>
    <mergeCell ref="C19:E19"/>
    <mergeCell ref="A33:E33"/>
    <mergeCell ref="A42:E42"/>
    <mergeCell ref="A47:E47"/>
    <mergeCell ref="A74:E74"/>
    <mergeCell ref="C64:E64"/>
    <mergeCell ref="C56:E56"/>
    <mergeCell ref="A26:E26"/>
    <mergeCell ref="A55:E55"/>
    <mergeCell ref="C75:E75"/>
    <mergeCell ref="C48:E48"/>
    <mergeCell ref="C43:E43"/>
    <mergeCell ref="C34:E34"/>
    <mergeCell ref="A63:E63"/>
    <mergeCell ref="C27:E27"/>
    <mergeCell ref="C99:E99"/>
    <mergeCell ref="C76:E76"/>
    <mergeCell ref="A126:E126"/>
    <mergeCell ref="A98:E98"/>
    <mergeCell ref="A111:E111"/>
    <mergeCell ref="A1:B3"/>
    <mergeCell ref="C1:D1"/>
    <mergeCell ref="C2:D2"/>
    <mergeCell ref="C3:D3"/>
    <mergeCell ref="A18:E18"/>
    <mergeCell ref="A8:B8"/>
    <mergeCell ref="A9:B9"/>
    <mergeCell ref="C9:D9"/>
    <mergeCell ref="A5:B5"/>
    <mergeCell ref="A6:B6"/>
    <mergeCell ref="C6:D6"/>
    <mergeCell ref="E1:H3"/>
    <mergeCell ref="J6:K6"/>
    <mergeCell ref="J9:K9"/>
    <mergeCell ref="J10:K10"/>
    <mergeCell ref="C5:H5"/>
    <mergeCell ref="C7:H7"/>
    <mergeCell ref="C8:H8"/>
    <mergeCell ref="C10:D10"/>
    <mergeCell ref="C13:E13"/>
    <mergeCell ref="E6:F6"/>
    <mergeCell ref="E9:F9"/>
    <mergeCell ref="E10:F10"/>
    <mergeCell ref="A4:H4"/>
    <mergeCell ref="G6:H6"/>
    <mergeCell ref="G9:H9"/>
    <mergeCell ref="G10:H10"/>
    <mergeCell ref="A10:B10"/>
    <mergeCell ref="A7:B7"/>
  </mergeCells>
  <conditionalFormatting sqref="I14:I75 F19:H19 F27:H27 F34:H34 F43:H43 F48:H48 F56:H56 F64:H64 F75:H75 F99:H99 I113:I129 F127:H127 I77:I111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/>
  <pageMargins left="0.3937007874015748" right="0.2362204724409449" top="0.3937007874015748" bottom="0.3937007874015748" header="0.31496062992125984" footer="0.31496062992125984"/>
  <pageSetup horizontalDpi="600" verticalDpi="600" orientation="portrait" paperSize="9" scale="70"/>
  <rowBreaks count="6" manualBreakCount="6">
    <brk id="33" max="7" man="1"/>
    <brk id="50" max="7" man="1"/>
    <brk id="68" max="7" man="1"/>
    <brk id="88" max="7" man="1"/>
    <brk id="107" max="7" man="1"/>
    <brk id="1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5.421875" style="0" customWidth="1"/>
    <col min="2" max="2" width="8.8515625" style="0" customWidth="1"/>
    <col min="3" max="3" width="13.7109375" style="0" bestFit="1" customWidth="1"/>
    <col min="4" max="4" width="10.00390625" style="0" bestFit="1" customWidth="1"/>
    <col min="5" max="5" width="13.28125" style="0" bestFit="1" customWidth="1"/>
    <col min="6" max="6" width="39.140625" style="0" customWidth="1"/>
    <col min="7" max="7" width="14.140625" style="0" bestFit="1" customWidth="1"/>
    <col min="8" max="8" width="13.28125" style="0" bestFit="1" customWidth="1"/>
    <col min="9" max="9" width="16.7109375" style="0" bestFit="1" customWidth="1"/>
    <col min="10" max="10" width="13.7109375" style="0" bestFit="1" customWidth="1"/>
    <col min="11" max="11" width="21.421875" style="0" bestFit="1" customWidth="1"/>
    <col min="12" max="12" width="16.7109375" style="0" bestFit="1" customWidth="1"/>
    <col min="13" max="13" width="17.28125" style="0" bestFit="1" customWidth="1"/>
    <col min="14" max="14" width="12.421875" style="0" bestFit="1" customWidth="1"/>
    <col min="15" max="15" width="15.8515625" style="0" customWidth="1"/>
    <col min="16" max="16" width="11.7109375" style="0" customWidth="1"/>
    <col min="17" max="17" width="19.7109375" style="0" customWidth="1"/>
    <col min="18" max="18" width="15.421875" style="0" customWidth="1"/>
    <col min="19" max="19" width="10.8515625" style="0" customWidth="1"/>
    <col min="20" max="20" width="13.140625" style="0" customWidth="1"/>
  </cols>
  <sheetData>
    <row r="1" spans="1:20" ht="12.75">
      <c r="A1" t="s">
        <v>99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t="s">
        <v>105</v>
      </c>
      <c r="H1" t="s">
        <v>106</v>
      </c>
      <c r="I1" t="s">
        <v>107</v>
      </c>
      <c r="J1" t="s">
        <v>101</v>
      </c>
      <c r="K1" t="s">
        <v>110</v>
      </c>
      <c r="L1" t="s">
        <v>111</v>
      </c>
      <c r="M1" t="s">
        <v>112</v>
      </c>
      <c r="N1" t="s">
        <v>113</v>
      </c>
      <c r="O1" t="s">
        <v>114</v>
      </c>
      <c r="P1" t="s">
        <v>115</v>
      </c>
      <c r="Q1" t="s">
        <v>116</v>
      </c>
      <c r="R1" t="s">
        <v>117</v>
      </c>
      <c r="S1" t="s">
        <v>118</v>
      </c>
      <c r="T1" t="s">
        <v>119</v>
      </c>
    </row>
    <row r="3" spans="1:3" ht="12.75">
      <c r="A3" t="s">
        <v>292</v>
      </c>
      <c r="B3" t="s">
        <v>83</v>
      </c>
      <c r="C3" s="21">
        <f>SUM(J4:J5)</f>
        <v>17.861178000000002</v>
      </c>
    </row>
    <row r="4" spans="4:11" ht="12.75">
      <c r="D4" t="s">
        <v>109</v>
      </c>
      <c r="E4">
        <v>4433</v>
      </c>
      <c r="F4" t="s">
        <v>122</v>
      </c>
      <c r="G4" t="s">
        <v>98</v>
      </c>
      <c r="H4">
        <v>2</v>
      </c>
      <c r="I4">
        <v>8.32</v>
      </c>
      <c r="J4" s="21">
        <f>H4*I4</f>
        <v>16.64</v>
      </c>
      <c r="K4" s="21"/>
    </row>
    <row r="5" spans="4:10" ht="12.75">
      <c r="D5" s="22" t="s">
        <v>108</v>
      </c>
      <c r="E5">
        <v>88239</v>
      </c>
      <c r="F5" t="s">
        <v>120</v>
      </c>
      <c r="G5" t="s">
        <v>121</v>
      </c>
      <c r="H5">
        <v>0.0833</v>
      </c>
      <c r="I5">
        <v>14.66</v>
      </c>
      <c r="J5" s="21">
        <f>H5*I5</f>
        <v>1.221178</v>
      </c>
    </row>
    <row r="6" ht="12.75">
      <c r="J6" s="21"/>
    </row>
    <row r="7" spans="1:10" ht="12.75">
      <c r="A7" s="22" t="s">
        <v>123</v>
      </c>
      <c r="B7" s="22" t="s">
        <v>83</v>
      </c>
      <c r="C7" s="21">
        <f>SUM(J8:J12)</f>
        <v>35.2629</v>
      </c>
      <c r="J7" s="21"/>
    </row>
    <row r="8" spans="1:10" ht="12.75">
      <c r="A8" s="22"/>
      <c r="B8" s="22"/>
      <c r="C8" s="21"/>
      <c r="D8" s="22" t="s">
        <v>109</v>
      </c>
      <c r="E8">
        <v>1607</v>
      </c>
      <c r="F8" t="s">
        <v>124</v>
      </c>
      <c r="G8" s="22" t="s">
        <v>125</v>
      </c>
      <c r="H8">
        <v>1.27</v>
      </c>
      <c r="I8">
        <v>0.12</v>
      </c>
      <c r="J8" s="21">
        <f>H8*I8</f>
        <v>0.1524</v>
      </c>
    </row>
    <row r="9" spans="4:10" ht="12.75">
      <c r="D9" s="22" t="s">
        <v>109</v>
      </c>
      <c r="E9">
        <v>4302</v>
      </c>
      <c r="F9" t="s">
        <v>126</v>
      </c>
      <c r="G9" s="22" t="s">
        <v>94</v>
      </c>
      <c r="H9">
        <v>1.27</v>
      </c>
      <c r="I9">
        <v>1.8</v>
      </c>
      <c r="J9" s="21">
        <f>H9*I9</f>
        <v>2.286</v>
      </c>
    </row>
    <row r="10" spans="4:10" ht="12.75">
      <c r="D10" s="22" t="s">
        <v>109</v>
      </c>
      <c r="E10">
        <v>7195</v>
      </c>
      <c r="F10" t="s">
        <v>127</v>
      </c>
      <c r="G10" s="22" t="s">
        <v>94</v>
      </c>
      <c r="H10">
        <v>0.83</v>
      </c>
      <c r="I10">
        <v>34.43</v>
      </c>
      <c r="J10" s="21">
        <f>H10*I10</f>
        <v>28.5769</v>
      </c>
    </row>
    <row r="11" spans="4:10" ht="12.75">
      <c r="D11" s="22" t="s">
        <v>108</v>
      </c>
      <c r="E11">
        <v>88316</v>
      </c>
      <c r="F11" t="s">
        <v>128</v>
      </c>
      <c r="G11" s="22" t="s">
        <v>121</v>
      </c>
      <c r="H11">
        <v>0.15</v>
      </c>
      <c r="I11">
        <v>14.18</v>
      </c>
      <c r="J11" s="21">
        <f>H11*I11</f>
        <v>2.127</v>
      </c>
    </row>
    <row r="12" spans="4:10" ht="12.75">
      <c r="D12" s="22" t="s">
        <v>108</v>
      </c>
      <c r="E12">
        <v>88323</v>
      </c>
      <c r="F12" t="s">
        <v>129</v>
      </c>
      <c r="G12" s="22" t="s">
        <v>121</v>
      </c>
      <c r="H12">
        <v>0.115</v>
      </c>
      <c r="I12">
        <v>18.44</v>
      </c>
      <c r="J12" s="21">
        <f>H12*I12</f>
        <v>2.1206</v>
      </c>
    </row>
    <row r="13" spans="1:10" ht="12.75">
      <c r="A13" t="s">
        <v>207</v>
      </c>
      <c r="B13" t="s">
        <v>94</v>
      </c>
      <c r="C13" s="21">
        <f>SUM(J14:J19)</f>
        <v>4.22216</v>
      </c>
      <c r="J13" s="21"/>
    </row>
    <row r="14" spans="4:10" ht="12.75">
      <c r="D14" t="s">
        <v>109</v>
      </c>
      <c r="E14">
        <v>122</v>
      </c>
      <c r="F14" t="s">
        <v>208</v>
      </c>
      <c r="G14" t="s">
        <v>94</v>
      </c>
      <c r="H14">
        <v>0.006</v>
      </c>
      <c r="I14">
        <v>49.68</v>
      </c>
      <c r="J14" s="21">
        <f aca="true" t="shared" si="0" ref="J14:J19">H14*I14</f>
        <v>0.29808</v>
      </c>
    </row>
    <row r="15" spans="4:10" ht="12.75">
      <c r="D15" t="s">
        <v>109</v>
      </c>
      <c r="E15">
        <v>3859</v>
      </c>
      <c r="F15" t="s">
        <v>209</v>
      </c>
      <c r="G15" t="s">
        <v>94</v>
      </c>
      <c r="H15">
        <v>1</v>
      </c>
      <c r="I15">
        <v>0.97</v>
      </c>
      <c r="J15" s="21">
        <f t="shared" si="0"/>
        <v>0.97</v>
      </c>
    </row>
    <row r="16" spans="4:10" ht="12.75">
      <c r="D16" t="s">
        <v>109</v>
      </c>
      <c r="E16">
        <v>20083</v>
      </c>
      <c r="F16" t="s">
        <v>210</v>
      </c>
      <c r="G16" t="s">
        <v>94</v>
      </c>
      <c r="H16">
        <v>0.006</v>
      </c>
      <c r="I16">
        <v>43.14</v>
      </c>
      <c r="J16" s="21">
        <f t="shared" si="0"/>
        <v>0.25884</v>
      </c>
    </row>
    <row r="17" spans="4:10" ht="12.75">
      <c r="D17" t="s">
        <v>109</v>
      </c>
      <c r="E17">
        <v>38383</v>
      </c>
      <c r="F17" t="s">
        <v>211</v>
      </c>
      <c r="G17" t="s">
        <v>94</v>
      </c>
      <c r="H17">
        <v>0.043</v>
      </c>
      <c r="I17">
        <v>1.94</v>
      </c>
      <c r="J17" s="21">
        <f t="shared" si="0"/>
        <v>0.08342</v>
      </c>
    </row>
    <row r="18" spans="4:10" ht="12.75">
      <c r="D18" t="s">
        <v>108</v>
      </c>
      <c r="E18">
        <v>88248</v>
      </c>
      <c r="F18" t="s">
        <v>212</v>
      </c>
      <c r="G18" t="s">
        <v>121</v>
      </c>
      <c r="H18">
        <v>0.086</v>
      </c>
      <c r="I18">
        <v>13.36</v>
      </c>
      <c r="J18" s="21">
        <f t="shared" si="0"/>
        <v>1.1489599999999998</v>
      </c>
    </row>
    <row r="19" spans="4:10" ht="12.75">
      <c r="D19" t="s">
        <v>108</v>
      </c>
      <c r="E19">
        <v>88267</v>
      </c>
      <c r="F19" t="s">
        <v>213</v>
      </c>
      <c r="G19" t="s">
        <v>121</v>
      </c>
      <c r="H19">
        <v>0.086</v>
      </c>
      <c r="I19">
        <v>17.01</v>
      </c>
      <c r="J19" s="21">
        <f t="shared" si="0"/>
        <v>1.46286</v>
      </c>
    </row>
    <row r="20" spans="1:10" ht="12.75">
      <c r="A20" t="s">
        <v>218</v>
      </c>
      <c r="B20" t="s">
        <v>94</v>
      </c>
      <c r="C20" s="21">
        <f>SUM(J21:J26)</f>
        <v>4.355849999999999</v>
      </c>
      <c r="J20" s="21"/>
    </row>
    <row r="21" spans="4:10" ht="12.75">
      <c r="D21" t="s">
        <v>109</v>
      </c>
      <c r="E21">
        <v>122</v>
      </c>
      <c r="F21" t="s">
        <v>208</v>
      </c>
      <c r="G21" t="s">
        <v>94</v>
      </c>
      <c r="H21">
        <v>0.006</v>
      </c>
      <c r="I21">
        <v>49.68</v>
      </c>
      <c r="J21" s="21">
        <f aca="true" t="shared" si="1" ref="J21:J26">H21*I21</f>
        <v>0.29808</v>
      </c>
    </row>
    <row r="22" spans="4:10" ht="12.75">
      <c r="D22" t="s">
        <v>109</v>
      </c>
      <c r="E22">
        <v>3521</v>
      </c>
      <c r="F22" t="s">
        <v>219</v>
      </c>
      <c r="G22" t="s">
        <v>94</v>
      </c>
      <c r="H22">
        <v>1</v>
      </c>
      <c r="I22">
        <v>1.41</v>
      </c>
      <c r="J22" s="21">
        <f t="shared" si="1"/>
        <v>1.41</v>
      </c>
    </row>
    <row r="23" spans="4:10" ht="12.75">
      <c r="D23" t="s">
        <v>109</v>
      </c>
      <c r="E23">
        <v>20083</v>
      </c>
      <c r="F23" t="s">
        <v>210</v>
      </c>
      <c r="G23" t="s">
        <v>94</v>
      </c>
      <c r="H23">
        <v>0.006</v>
      </c>
      <c r="I23">
        <v>43.14</v>
      </c>
      <c r="J23" s="21">
        <f t="shared" si="1"/>
        <v>0.25884</v>
      </c>
    </row>
    <row r="24" spans="4:10" ht="12.75">
      <c r="D24" t="s">
        <v>109</v>
      </c>
      <c r="E24">
        <v>38383</v>
      </c>
      <c r="F24" t="s">
        <v>211</v>
      </c>
      <c r="G24" t="s">
        <v>94</v>
      </c>
      <c r="H24">
        <v>0.026</v>
      </c>
      <c r="I24">
        <v>1.94</v>
      </c>
      <c r="J24" s="21">
        <f t="shared" si="1"/>
        <v>0.05044</v>
      </c>
    </row>
    <row r="25" spans="4:10" ht="12.75">
      <c r="D25" t="s">
        <v>108</v>
      </c>
      <c r="E25">
        <v>88248</v>
      </c>
      <c r="F25" t="s">
        <v>212</v>
      </c>
      <c r="G25" t="s">
        <v>121</v>
      </c>
      <c r="H25">
        <v>0.077</v>
      </c>
      <c r="I25">
        <v>13.36</v>
      </c>
      <c r="J25" s="21">
        <f t="shared" si="1"/>
        <v>1.0287199999999999</v>
      </c>
    </row>
    <row r="26" spans="4:10" ht="12.75">
      <c r="D26" t="s">
        <v>108</v>
      </c>
      <c r="E26">
        <v>88267</v>
      </c>
      <c r="F26" t="s">
        <v>213</v>
      </c>
      <c r="G26" t="s">
        <v>121</v>
      </c>
      <c r="H26">
        <v>0.077</v>
      </c>
      <c r="I26">
        <v>17.01</v>
      </c>
      <c r="J26" s="21">
        <f t="shared" si="1"/>
        <v>1.30977</v>
      </c>
    </row>
    <row r="27" ht="12.75">
      <c r="J27" s="21"/>
    </row>
    <row r="28" ht="12.75">
      <c r="J28" s="21"/>
    </row>
    <row r="29" ht="12.75">
      <c r="J29" s="21"/>
    </row>
    <row r="30" ht="12.75">
      <c r="J30" s="21"/>
    </row>
    <row r="31" ht="12.75">
      <c r="J31" s="21"/>
    </row>
    <row r="32" ht="12.75">
      <c r="J32" s="21"/>
    </row>
    <row r="33" ht="12.75">
      <c r="J33" s="21"/>
    </row>
    <row r="34" ht="12.75">
      <c r="J34" s="21"/>
    </row>
    <row r="35" ht="12.75">
      <c r="J35" s="21"/>
    </row>
    <row r="36" ht="12.75">
      <c r="J36" s="21"/>
    </row>
    <row r="37" ht="12.75">
      <c r="J37" s="21"/>
    </row>
    <row r="38" ht="12.75">
      <c r="J38" s="21"/>
    </row>
    <row r="39" ht="12.75">
      <c r="J39" s="21"/>
    </row>
    <row r="40" ht="12.75">
      <c r="J40" s="21"/>
    </row>
    <row r="41" ht="12.75">
      <c r="J41" s="21"/>
    </row>
    <row r="42" ht="12.75">
      <c r="J42" s="21"/>
    </row>
    <row r="43" ht="12.75">
      <c r="J43" s="21"/>
    </row>
    <row r="44" ht="12.75">
      <c r="J44" s="21"/>
    </row>
    <row r="45" ht="12.75">
      <c r="J45" s="21"/>
    </row>
    <row r="46" ht="12.75">
      <c r="J46" s="21"/>
    </row>
    <row r="47" ht="12.75">
      <c r="J47" s="21"/>
    </row>
    <row r="48" ht="12.75">
      <c r="J48" s="21"/>
    </row>
    <row r="49" ht="12.75">
      <c r="J49" s="21"/>
    </row>
    <row r="50" ht="12.75">
      <c r="J50" s="21"/>
    </row>
    <row r="51" ht="12.75">
      <c r="J51" s="21"/>
    </row>
    <row r="52" ht="12.75">
      <c r="J52" s="21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Golam Pereyra</dc:creator>
  <cp:keywords/>
  <dc:description/>
  <cp:lastModifiedBy>Golam Pereyra</cp:lastModifiedBy>
  <cp:lastPrinted>2020-07-30T13:59:46Z</cp:lastPrinted>
  <dcterms:created xsi:type="dcterms:W3CDTF">2005-07-30T22:35:56Z</dcterms:created>
  <dcterms:modified xsi:type="dcterms:W3CDTF">2020-08-17T12:15:23Z</dcterms:modified>
  <cp:category/>
  <cp:version/>
  <cp:contentType/>
  <cp:contentStatus/>
</cp:coreProperties>
</file>